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fic\Desktop\2023\IZVRŠENJE FIN.PLANA-polugodišnji izvještaj\"/>
    </mc:Choice>
  </mc:AlternateContent>
  <bookViews>
    <workbookView xWindow="0" yWindow="0" windowWidth="28800" windowHeight="11580" activeTab="3"/>
  </bookViews>
  <sheets>
    <sheet name="SAŽETAK" sheetId="1" r:id="rId1"/>
    <sheet name=" Račun prihoda i rashoda" sheetId="3" r:id="rId2"/>
    <sheet name="Rashodi prema funkcijskoj kl" sheetId="5" r:id="rId3"/>
    <sheet name="POSEBNI DIO" sheetId="8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  <c r="H30" i="1"/>
  <c r="G10" i="8" l="1"/>
  <c r="G40" i="3"/>
  <c r="G46" i="3"/>
  <c r="G68" i="3"/>
  <c r="G42" i="3"/>
  <c r="G41" i="3" s="1"/>
  <c r="H69" i="3"/>
  <c r="I69" i="3"/>
  <c r="H68" i="3"/>
  <c r="I68" i="3"/>
  <c r="G179" i="8" l="1"/>
  <c r="I190" i="8"/>
  <c r="I191" i="8"/>
  <c r="H190" i="8"/>
  <c r="H191" i="8"/>
  <c r="G190" i="8"/>
  <c r="G172" i="8" s="1"/>
  <c r="H181" i="8"/>
  <c r="I181" i="8"/>
  <c r="H188" i="8"/>
  <c r="I188" i="8"/>
  <c r="H187" i="8"/>
  <c r="I187" i="8"/>
  <c r="H182" i="8"/>
  <c r="I182" i="8"/>
  <c r="D14" i="5" l="1"/>
  <c r="C14" i="5"/>
  <c r="B14" i="5"/>
  <c r="H55" i="3" l="1"/>
  <c r="I55" i="3"/>
  <c r="H11" i="1"/>
  <c r="H8" i="1"/>
  <c r="E19" i="3" l="1"/>
  <c r="I167" i="8" l="1"/>
  <c r="I168" i="8"/>
  <c r="I169" i="8"/>
  <c r="H167" i="8"/>
  <c r="H168" i="8"/>
  <c r="H169" i="8"/>
  <c r="F8" i="1" l="1"/>
  <c r="G189" i="8" l="1"/>
  <c r="G166" i="8"/>
  <c r="H159" i="8"/>
  <c r="G150" i="8"/>
  <c r="G120" i="8"/>
  <c r="G119" i="8" s="1"/>
  <c r="G107" i="8"/>
  <c r="H113" i="8"/>
  <c r="I113" i="8"/>
  <c r="F120" i="8"/>
  <c r="E179" i="8"/>
  <c r="E166" i="8"/>
  <c r="E150" i="8"/>
  <c r="H166" i="8" l="1"/>
  <c r="H189" i="8"/>
  <c r="G171" i="8"/>
  <c r="I189" i="8"/>
  <c r="F166" i="8"/>
  <c r="I166" i="8" s="1"/>
  <c r="F107" i="8"/>
  <c r="H256" i="8"/>
  <c r="I256" i="8"/>
  <c r="H255" i="8"/>
  <c r="I255" i="8"/>
  <c r="E194" i="8"/>
  <c r="E107" i="8"/>
  <c r="E84" i="8"/>
  <c r="F54" i="8" l="1"/>
  <c r="F53" i="8" s="1"/>
  <c r="G54" i="8"/>
  <c r="G53" i="8" s="1"/>
  <c r="I16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6" i="8"/>
  <c r="I50" i="8"/>
  <c r="I51" i="8"/>
  <c r="I52" i="8"/>
  <c r="I55" i="8"/>
  <c r="I60" i="8"/>
  <c r="I64" i="8"/>
  <c r="I65" i="8"/>
  <c r="I68" i="8"/>
  <c r="I72" i="8"/>
  <c r="I73" i="8"/>
  <c r="I74" i="8"/>
  <c r="I76" i="8"/>
  <c r="I77" i="8"/>
  <c r="I81" i="8"/>
  <c r="I82" i="8"/>
  <c r="I83" i="8"/>
  <c r="I85" i="8"/>
  <c r="I86" i="8"/>
  <c r="I90" i="8"/>
  <c r="I91" i="8"/>
  <c r="I92" i="8"/>
  <c r="I94" i="8"/>
  <c r="I95" i="8"/>
  <c r="I99" i="8"/>
  <c r="I104" i="8"/>
  <c r="I108" i="8"/>
  <c r="I109" i="8"/>
  <c r="I111" i="8"/>
  <c r="I112" i="8"/>
  <c r="I123" i="8"/>
  <c r="I126" i="8"/>
  <c r="I127" i="8"/>
  <c r="I128" i="8"/>
  <c r="I129" i="8"/>
  <c r="I130" i="8"/>
  <c r="I132" i="8"/>
  <c r="I133" i="8"/>
  <c r="I134" i="8"/>
  <c r="I137" i="8"/>
  <c r="I139" i="8"/>
  <c r="I141" i="8"/>
  <c r="I143" i="8"/>
  <c r="I145" i="8"/>
  <c r="I151" i="8"/>
  <c r="I152" i="8"/>
  <c r="I153" i="8"/>
  <c r="I154" i="8"/>
  <c r="I155" i="8"/>
  <c r="I158" i="8"/>
  <c r="I162" i="8"/>
  <c r="I163" i="8"/>
  <c r="I165" i="8"/>
  <c r="I173" i="8"/>
  <c r="I174" i="8"/>
  <c r="I175" i="8"/>
  <c r="I176" i="8"/>
  <c r="I177" i="8"/>
  <c r="I178" i="8"/>
  <c r="I180" i="8"/>
  <c r="I184" i="8"/>
  <c r="I186" i="8"/>
  <c r="I195" i="8"/>
  <c r="I199" i="8"/>
  <c r="I200" i="8"/>
  <c r="I210" i="8"/>
  <c r="I213" i="8"/>
  <c r="I217" i="8"/>
  <c r="I218" i="8"/>
  <c r="I219" i="8"/>
  <c r="I220" i="8"/>
  <c r="I221" i="8"/>
  <c r="I230" i="8"/>
  <c r="I252" i="8"/>
  <c r="I254" i="8"/>
  <c r="H16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6" i="8"/>
  <c r="H50" i="8"/>
  <c r="H51" i="8"/>
  <c r="H52" i="8"/>
  <c r="H55" i="8"/>
  <c r="H60" i="8"/>
  <c r="H64" i="8"/>
  <c r="H65" i="8"/>
  <c r="H68" i="8"/>
  <c r="H72" i="8"/>
  <c r="H73" i="8"/>
  <c r="H74" i="8"/>
  <c r="H76" i="8"/>
  <c r="H77" i="8"/>
  <c r="H81" i="8"/>
  <c r="H82" i="8"/>
  <c r="H83" i="8"/>
  <c r="H85" i="8"/>
  <c r="H86" i="8"/>
  <c r="H90" i="8"/>
  <c r="H91" i="8"/>
  <c r="H92" i="8"/>
  <c r="H94" i="8"/>
  <c r="H95" i="8"/>
  <c r="H99" i="8"/>
  <c r="H104" i="8"/>
  <c r="H108" i="8"/>
  <c r="H109" i="8"/>
  <c r="H111" i="8"/>
  <c r="H112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5" i="8"/>
  <c r="H148" i="8"/>
  <c r="H151" i="8"/>
  <c r="H152" i="8"/>
  <c r="H153" i="8"/>
  <c r="H154" i="8"/>
  <c r="H155" i="8"/>
  <c r="H158" i="8"/>
  <c r="H162" i="8"/>
  <c r="H163" i="8"/>
  <c r="H165" i="8"/>
  <c r="H173" i="8"/>
  <c r="H174" i="8"/>
  <c r="H175" i="8"/>
  <c r="H176" i="8"/>
  <c r="H177" i="8"/>
  <c r="H178" i="8"/>
  <c r="H180" i="8"/>
  <c r="H183" i="8"/>
  <c r="H184" i="8"/>
  <c r="H186" i="8"/>
  <c r="H195" i="8"/>
  <c r="H199" i="8"/>
  <c r="H200" i="8"/>
  <c r="H204" i="8"/>
  <c r="H208" i="8"/>
  <c r="H210" i="8"/>
  <c r="H213" i="8"/>
  <c r="H217" i="8"/>
  <c r="H218" i="8"/>
  <c r="H219" i="8"/>
  <c r="H220" i="8"/>
  <c r="H221" i="8"/>
  <c r="H224" i="8"/>
  <c r="H225" i="8"/>
  <c r="H226" i="8"/>
  <c r="H227" i="8"/>
  <c r="H230" i="8"/>
  <c r="H233" i="8"/>
  <c r="H237" i="8"/>
  <c r="H241" i="8"/>
  <c r="H242" i="8"/>
  <c r="H243" i="8"/>
  <c r="H247" i="8"/>
  <c r="H248" i="8"/>
  <c r="H249" i="8"/>
  <c r="H251" i="8"/>
  <c r="H252" i="8"/>
  <c r="H253" i="8"/>
  <c r="H254" i="8"/>
  <c r="F14" i="5"/>
  <c r="E14" i="5"/>
  <c r="E15" i="5"/>
  <c r="I43" i="3"/>
  <c r="I44" i="3"/>
  <c r="I45" i="3"/>
  <c r="I47" i="3"/>
  <c r="I48" i="3"/>
  <c r="I49" i="3"/>
  <c r="I50" i="3"/>
  <c r="I51" i="3"/>
  <c r="I52" i="3"/>
  <c r="I53" i="3"/>
  <c r="I54" i="3"/>
  <c r="I58" i="3"/>
  <c r="I59" i="3"/>
  <c r="I60" i="3"/>
  <c r="I62" i="3"/>
  <c r="I63" i="3"/>
  <c r="I65" i="3"/>
  <c r="I66" i="3"/>
  <c r="I67" i="3"/>
  <c r="I72" i="3"/>
  <c r="I73" i="3"/>
  <c r="I74" i="3"/>
  <c r="I75" i="3"/>
  <c r="I76" i="3"/>
  <c r="H43" i="3"/>
  <c r="H44" i="3"/>
  <c r="H45" i="3"/>
  <c r="H47" i="3"/>
  <c r="H48" i="3"/>
  <c r="H49" i="3"/>
  <c r="H50" i="3"/>
  <c r="H51" i="3"/>
  <c r="H52" i="3"/>
  <c r="H53" i="3"/>
  <c r="H54" i="3"/>
  <c r="H58" i="3"/>
  <c r="H59" i="3"/>
  <c r="H60" i="3"/>
  <c r="H62" i="3"/>
  <c r="H63" i="3"/>
  <c r="H65" i="3"/>
  <c r="H66" i="3"/>
  <c r="H67" i="3"/>
  <c r="H72" i="3"/>
  <c r="H73" i="3"/>
  <c r="H74" i="3"/>
  <c r="H75" i="3"/>
  <c r="H76" i="3"/>
  <c r="I15" i="3"/>
  <c r="I16" i="3"/>
  <c r="I18" i="3"/>
  <c r="I20" i="3"/>
  <c r="I22" i="3"/>
  <c r="I23" i="3"/>
  <c r="I25" i="3"/>
  <c r="I26" i="3"/>
  <c r="I27" i="3"/>
  <c r="I30" i="3"/>
  <c r="I33" i="3"/>
  <c r="H15" i="3"/>
  <c r="H16" i="3"/>
  <c r="H18" i="3"/>
  <c r="H20" i="3"/>
  <c r="H22" i="3"/>
  <c r="H23" i="3"/>
  <c r="H25" i="3"/>
  <c r="H26" i="3"/>
  <c r="H27" i="3"/>
  <c r="H30" i="3"/>
  <c r="H33" i="3"/>
  <c r="I54" i="8" l="1"/>
  <c r="I53" i="8"/>
  <c r="F64" i="3" l="1"/>
  <c r="G64" i="3"/>
  <c r="E64" i="3"/>
  <c r="F164" i="8"/>
  <c r="G164" i="8"/>
  <c r="E164" i="8"/>
  <c r="G250" i="8"/>
  <c r="F209" i="8"/>
  <c r="G209" i="8"/>
  <c r="E209" i="8"/>
  <c r="E156" i="8"/>
  <c r="F156" i="8"/>
  <c r="G156" i="8"/>
  <c r="H156" i="8" l="1"/>
  <c r="H64" i="3"/>
  <c r="I64" i="3"/>
  <c r="H164" i="8"/>
  <c r="I164" i="8"/>
  <c r="I156" i="8"/>
  <c r="I209" i="8"/>
  <c r="H209" i="8"/>
  <c r="E59" i="8"/>
  <c r="F11" i="1"/>
  <c r="F253" i="8" l="1"/>
  <c r="I253" i="8" s="1"/>
  <c r="F251" i="8"/>
  <c r="I251" i="8" s="1"/>
  <c r="F249" i="8"/>
  <c r="I249" i="8" s="1"/>
  <c r="F248" i="8"/>
  <c r="I248" i="8" s="1"/>
  <c r="F247" i="8"/>
  <c r="I247" i="8" s="1"/>
  <c r="F243" i="8"/>
  <c r="I243" i="8" s="1"/>
  <c r="F242" i="8"/>
  <c r="I242" i="8" s="1"/>
  <c r="F241" i="8"/>
  <c r="I241" i="8" s="1"/>
  <c r="F237" i="8"/>
  <c r="I237" i="8" s="1"/>
  <c r="F233" i="8"/>
  <c r="I233" i="8" s="1"/>
  <c r="F227" i="8"/>
  <c r="I227" i="8" s="1"/>
  <c r="F226" i="8"/>
  <c r="I226" i="8" s="1"/>
  <c r="F225" i="8"/>
  <c r="I225" i="8" s="1"/>
  <c r="F224" i="8"/>
  <c r="I224" i="8" s="1"/>
  <c r="F208" i="8"/>
  <c r="I208" i="8" s="1"/>
  <c r="F204" i="8"/>
  <c r="I204" i="8" s="1"/>
  <c r="F183" i="8"/>
  <c r="I183" i="8" s="1"/>
  <c r="F148" i="8"/>
  <c r="I148" i="8" s="1"/>
  <c r="F142" i="8"/>
  <c r="I142" i="8" s="1"/>
  <c r="F140" i="8"/>
  <c r="I140" i="8" s="1"/>
  <c r="F138" i="8"/>
  <c r="I138" i="8" s="1"/>
  <c r="F136" i="8"/>
  <c r="I136" i="8" s="1"/>
  <c r="F135" i="8"/>
  <c r="I135" i="8" s="1"/>
  <c r="F131" i="8"/>
  <c r="I131" i="8" s="1"/>
  <c r="F125" i="8"/>
  <c r="I125" i="8" s="1"/>
  <c r="F124" i="8"/>
  <c r="I124" i="8" s="1"/>
  <c r="F122" i="8"/>
  <c r="I122" i="8" s="1"/>
  <c r="F121" i="8"/>
  <c r="I121" i="8" s="1"/>
  <c r="F15" i="5" l="1"/>
  <c r="G8" i="1" l="1"/>
  <c r="G14" i="1" s="1"/>
  <c r="B12" i="5" l="1"/>
  <c r="C12" i="5"/>
  <c r="D12" i="5" l="1"/>
  <c r="E13" i="5"/>
  <c r="F13" i="5"/>
  <c r="G246" i="8"/>
  <c r="F246" i="8"/>
  <c r="F250" i="8"/>
  <c r="I250" i="8" s="1"/>
  <c r="G202" i="8"/>
  <c r="G23" i="8"/>
  <c r="E12" i="5" l="1"/>
  <c r="F12" i="5"/>
  <c r="G201" i="8"/>
  <c r="I246" i="8"/>
  <c r="G245" i="8"/>
  <c r="F245" i="8"/>
  <c r="F244" i="8" s="1"/>
  <c r="E110" i="8"/>
  <c r="F110" i="8"/>
  <c r="G110" i="8"/>
  <c r="G106" i="8" s="1"/>
  <c r="H107" i="8"/>
  <c r="I245" i="8" l="1"/>
  <c r="H110" i="8"/>
  <c r="I110" i="8"/>
  <c r="I107" i="8"/>
  <c r="E42" i="3"/>
  <c r="F42" i="3"/>
  <c r="E71" i="3"/>
  <c r="F71" i="3"/>
  <c r="G71" i="3"/>
  <c r="G70" i="3" s="1"/>
  <c r="E46" i="3"/>
  <c r="F46" i="3"/>
  <c r="E57" i="3"/>
  <c r="F57" i="3"/>
  <c r="G57" i="3"/>
  <c r="E61" i="3"/>
  <c r="F61" i="3"/>
  <c r="G61" i="3"/>
  <c r="I42" i="3" l="1"/>
  <c r="H42" i="3"/>
  <c r="I61" i="3"/>
  <c r="H61" i="3"/>
  <c r="E70" i="3"/>
  <c r="H70" i="3" s="1"/>
  <c r="H71" i="3"/>
  <c r="F70" i="3"/>
  <c r="I70" i="3" s="1"/>
  <c r="I71" i="3"/>
  <c r="H57" i="3"/>
  <c r="F41" i="3"/>
  <c r="I57" i="3"/>
  <c r="I46" i="3"/>
  <c r="H46" i="3"/>
  <c r="E41" i="3"/>
  <c r="E32" i="3"/>
  <c r="E31" i="3" s="1"/>
  <c r="F32" i="3"/>
  <c r="G32" i="3"/>
  <c r="E14" i="3"/>
  <c r="F14" i="3"/>
  <c r="G14" i="3"/>
  <c r="E21" i="3"/>
  <c r="F21" i="3"/>
  <c r="G21" i="3"/>
  <c r="F19" i="3"/>
  <c r="G19" i="3"/>
  <c r="H19" i="3" s="1"/>
  <c r="E17" i="3"/>
  <c r="F17" i="3"/>
  <c r="G17" i="3"/>
  <c r="E29" i="3"/>
  <c r="E28" i="3" s="1"/>
  <c r="F29" i="3"/>
  <c r="F28" i="3" s="1"/>
  <c r="G29" i="3"/>
  <c r="E24" i="3"/>
  <c r="F24" i="3"/>
  <c r="G24" i="3"/>
  <c r="G31" i="3" l="1"/>
  <c r="H31" i="3" s="1"/>
  <c r="H32" i="3"/>
  <c r="I24" i="3"/>
  <c r="H24" i="3"/>
  <c r="I21" i="3"/>
  <c r="H21" i="3"/>
  <c r="I14" i="3"/>
  <c r="H14" i="3"/>
  <c r="I19" i="3"/>
  <c r="I17" i="3"/>
  <c r="H17" i="3"/>
  <c r="E40" i="3"/>
  <c r="H40" i="3" s="1"/>
  <c r="H41" i="3"/>
  <c r="F31" i="3"/>
  <c r="I31" i="3" s="1"/>
  <c r="I32" i="3"/>
  <c r="F40" i="3"/>
  <c r="I40" i="3" s="1"/>
  <c r="I41" i="3"/>
  <c r="G28" i="3"/>
  <c r="I29" i="3"/>
  <c r="H29" i="3"/>
  <c r="E13" i="3"/>
  <c r="G13" i="3"/>
  <c r="G12" i="3" s="1"/>
  <c r="F13" i="3"/>
  <c r="E12" i="3" l="1"/>
  <c r="H13" i="3"/>
  <c r="F12" i="3"/>
  <c r="I12" i="3" s="1"/>
  <c r="I13" i="3"/>
  <c r="H12" i="3"/>
  <c r="H28" i="3"/>
  <c r="I28" i="3"/>
  <c r="E240" i="8"/>
  <c r="E239" i="8" s="1"/>
  <c r="F240" i="8"/>
  <c r="F239" i="8" s="1"/>
  <c r="G240" i="8"/>
  <c r="G80" i="8"/>
  <c r="I80" i="8" s="1"/>
  <c r="E93" i="8"/>
  <c r="F93" i="8"/>
  <c r="G93" i="8"/>
  <c r="E89" i="8"/>
  <c r="F89" i="8"/>
  <c r="G89" i="8"/>
  <c r="E80" i="8"/>
  <c r="G84" i="8"/>
  <c r="I84" i="8" s="1"/>
  <c r="E75" i="8"/>
  <c r="F75" i="8"/>
  <c r="G75" i="8"/>
  <c r="I75" i="8" s="1"/>
  <c r="E71" i="8"/>
  <c r="F71" i="8"/>
  <c r="G71" i="8"/>
  <c r="E67" i="8"/>
  <c r="F67" i="8"/>
  <c r="F66" i="8" s="1"/>
  <c r="G67" i="8"/>
  <c r="I71" i="8" l="1"/>
  <c r="H93" i="8"/>
  <c r="I93" i="8"/>
  <c r="H71" i="8"/>
  <c r="H75" i="8"/>
  <c r="H89" i="8"/>
  <c r="I89" i="8"/>
  <c r="G66" i="8"/>
  <c r="I66" i="8" s="1"/>
  <c r="I67" i="8"/>
  <c r="H80" i="8"/>
  <c r="H84" i="8"/>
  <c r="G239" i="8"/>
  <c r="H240" i="8"/>
  <c r="I240" i="8"/>
  <c r="E66" i="8"/>
  <c r="H67" i="8"/>
  <c r="E88" i="8"/>
  <c r="E87" i="8" s="1"/>
  <c r="F70" i="8"/>
  <c r="F69" i="8" s="1"/>
  <c r="G79" i="8"/>
  <c r="G78" i="8" s="1"/>
  <c r="G70" i="8"/>
  <c r="G88" i="8"/>
  <c r="F79" i="8"/>
  <c r="E79" i="8"/>
  <c r="E70" i="8"/>
  <c r="F88" i="8"/>
  <c r="F87" i="8" s="1"/>
  <c r="E15" i="8"/>
  <c r="F15" i="8"/>
  <c r="G15" i="8"/>
  <c r="G14" i="8" s="1"/>
  <c r="E45" i="8"/>
  <c r="F45" i="8"/>
  <c r="G45" i="8"/>
  <c r="E23" i="8"/>
  <c r="F23" i="8"/>
  <c r="I23" i="8" s="1"/>
  <c r="E49" i="8"/>
  <c r="F49" i="8"/>
  <c r="G49" i="8"/>
  <c r="G48" i="8" s="1"/>
  <c r="E63" i="8"/>
  <c r="E62" i="8" s="1"/>
  <c r="F63" i="8"/>
  <c r="F62" i="8" s="1"/>
  <c r="G63" i="8"/>
  <c r="E98" i="8"/>
  <c r="F98" i="8"/>
  <c r="G98" i="8"/>
  <c r="H98" i="8" s="1"/>
  <c r="E103" i="8"/>
  <c r="F103" i="8"/>
  <c r="G103" i="8"/>
  <c r="H103" i="8" s="1"/>
  <c r="E120" i="8"/>
  <c r="E144" i="8"/>
  <c r="F144" i="8"/>
  <c r="G144" i="8"/>
  <c r="E147" i="8"/>
  <c r="E146" i="8" s="1"/>
  <c r="F147" i="8"/>
  <c r="F146" i="8" s="1"/>
  <c r="G147" i="8"/>
  <c r="E149" i="8"/>
  <c r="F150" i="8"/>
  <c r="E161" i="8"/>
  <c r="F161" i="8"/>
  <c r="G161" i="8"/>
  <c r="G160" i="8" s="1"/>
  <c r="E185" i="8"/>
  <c r="F185" i="8"/>
  <c r="G185" i="8"/>
  <c r="E172" i="8"/>
  <c r="E171" i="8" s="1"/>
  <c r="F172" i="8"/>
  <c r="F194" i="8"/>
  <c r="F193" i="8" s="1"/>
  <c r="G194" i="8"/>
  <c r="E197" i="8"/>
  <c r="G198" i="8"/>
  <c r="E203" i="8"/>
  <c r="F203" i="8"/>
  <c r="G203" i="8"/>
  <c r="E207" i="8"/>
  <c r="E206" i="8" s="1"/>
  <c r="F207" i="8"/>
  <c r="G207" i="8"/>
  <c r="E212" i="8"/>
  <c r="F212" i="8"/>
  <c r="G212" i="8"/>
  <c r="E216" i="8"/>
  <c r="F216" i="8"/>
  <c r="G216" i="8"/>
  <c r="E223" i="8"/>
  <c r="E222" i="8" s="1"/>
  <c r="F223" i="8"/>
  <c r="F222" i="8" s="1"/>
  <c r="G223" i="8"/>
  <c r="E229" i="8"/>
  <c r="F229" i="8"/>
  <c r="G229" i="8"/>
  <c r="E232" i="8"/>
  <c r="F232" i="8"/>
  <c r="G232" i="8"/>
  <c r="E236" i="8"/>
  <c r="F236" i="8"/>
  <c r="G236" i="8"/>
  <c r="E250" i="8"/>
  <c r="H250" i="8" s="1"/>
  <c r="E246" i="8"/>
  <c r="H246" i="8" s="1"/>
  <c r="E119" i="8" l="1"/>
  <c r="I98" i="8"/>
  <c r="G87" i="8"/>
  <c r="H88" i="8"/>
  <c r="I88" i="8"/>
  <c r="G69" i="8"/>
  <c r="I69" i="8" s="1"/>
  <c r="I70" i="8"/>
  <c r="H66" i="8"/>
  <c r="I144" i="8"/>
  <c r="H144" i="8"/>
  <c r="H45" i="8"/>
  <c r="I45" i="8"/>
  <c r="H161" i="8"/>
  <c r="E160" i="8"/>
  <c r="H160" i="8" s="1"/>
  <c r="I161" i="8"/>
  <c r="F160" i="8"/>
  <c r="I160" i="8" s="1"/>
  <c r="H198" i="8"/>
  <c r="I198" i="8"/>
  <c r="F78" i="8"/>
  <c r="I78" i="8" s="1"/>
  <c r="I79" i="8"/>
  <c r="G62" i="8"/>
  <c r="H62" i="8" s="1"/>
  <c r="I63" i="8"/>
  <c r="H63" i="8"/>
  <c r="F14" i="8"/>
  <c r="I14" i="8" s="1"/>
  <c r="I15" i="8"/>
  <c r="E14" i="8"/>
  <c r="H15" i="8"/>
  <c r="I172" i="8"/>
  <c r="H172" i="8"/>
  <c r="I203" i="8"/>
  <c r="H203" i="8"/>
  <c r="H207" i="8"/>
  <c r="I207" i="8"/>
  <c r="G222" i="8"/>
  <c r="H223" i="8"/>
  <c r="I223" i="8"/>
  <c r="H229" i="8"/>
  <c r="I229" i="8"/>
  <c r="I236" i="8"/>
  <c r="H236" i="8"/>
  <c r="H216" i="8"/>
  <c r="I216" i="8"/>
  <c r="I232" i="8"/>
  <c r="H232" i="8"/>
  <c r="H212" i="8"/>
  <c r="I212" i="8"/>
  <c r="H179" i="8"/>
  <c r="I179" i="8"/>
  <c r="H185" i="8"/>
  <c r="I185" i="8"/>
  <c r="H14" i="8"/>
  <c r="I150" i="8"/>
  <c r="H150" i="8"/>
  <c r="G146" i="8"/>
  <c r="H147" i="8"/>
  <c r="I147" i="8"/>
  <c r="I120" i="8"/>
  <c r="H120" i="8"/>
  <c r="I103" i="8"/>
  <c r="E69" i="8"/>
  <c r="H70" i="8"/>
  <c r="E78" i="8"/>
  <c r="H78" i="8" s="1"/>
  <c r="H79" i="8"/>
  <c r="E22" i="8"/>
  <c r="H23" i="8"/>
  <c r="H239" i="8"/>
  <c r="I239" i="8"/>
  <c r="F48" i="8"/>
  <c r="I48" i="8" s="1"/>
  <c r="I49" i="8"/>
  <c r="E48" i="8"/>
  <c r="H48" i="8" s="1"/>
  <c r="H49" i="8"/>
  <c r="H194" i="8"/>
  <c r="I194" i="8"/>
  <c r="F22" i="8"/>
  <c r="G149" i="8"/>
  <c r="F119" i="8"/>
  <c r="F149" i="8"/>
  <c r="E245" i="8"/>
  <c r="H245" i="8" s="1"/>
  <c r="F171" i="8"/>
  <c r="G22" i="8"/>
  <c r="G21" i="8" s="1"/>
  <c r="F202" i="8"/>
  <c r="I202" i="8" s="1"/>
  <c r="G118" i="8" l="1"/>
  <c r="F118" i="8"/>
  <c r="H87" i="8"/>
  <c r="I87" i="8"/>
  <c r="H69" i="8"/>
  <c r="H22" i="8"/>
  <c r="I22" i="8"/>
  <c r="I62" i="8"/>
  <c r="I222" i="8"/>
  <c r="H222" i="8"/>
  <c r="I171" i="8"/>
  <c r="H171" i="8"/>
  <c r="H149" i="8"/>
  <c r="I149" i="8"/>
  <c r="I146" i="8"/>
  <c r="H146" i="8"/>
  <c r="H119" i="8"/>
  <c r="I119" i="8"/>
  <c r="E118" i="8"/>
  <c r="F47" i="8"/>
  <c r="F21" i="8"/>
  <c r="I21" i="8" s="1"/>
  <c r="H118" i="8" l="1"/>
  <c r="I118" i="8"/>
  <c r="E202" i="8"/>
  <c r="E201" i="8" l="1"/>
  <c r="H201" i="8" s="1"/>
  <c r="H202" i="8"/>
  <c r="F231" i="8"/>
  <c r="G231" i="8"/>
  <c r="E231" i="8"/>
  <c r="E228" i="8"/>
  <c r="F228" i="8"/>
  <c r="G228" i="8"/>
  <c r="E235" i="8"/>
  <c r="E234" i="8" s="1"/>
  <c r="F235" i="8"/>
  <c r="F234" i="8" s="1"/>
  <c r="G235" i="8"/>
  <c r="E211" i="8"/>
  <c r="F211" i="8"/>
  <c r="G211" i="8"/>
  <c r="E193" i="8"/>
  <c r="G193" i="8"/>
  <c r="I211" i="8" l="1"/>
  <c r="H211" i="8"/>
  <c r="G234" i="8"/>
  <c r="I235" i="8"/>
  <c r="H235" i="8"/>
  <c r="I228" i="8"/>
  <c r="H228" i="8"/>
  <c r="H231" i="8"/>
  <c r="I231" i="8"/>
  <c r="H193" i="8"/>
  <c r="I193" i="8"/>
  <c r="G102" i="8"/>
  <c r="F102" i="8"/>
  <c r="E102" i="8"/>
  <c r="E101" i="8" s="1"/>
  <c r="E100" i="8" s="1"/>
  <c r="G61" i="8"/>
  <c r="F61" i="8"/>
  <c r="E61" i="8"/>
  <c r="G59" i="8"/>
  <c r="F59" i="8"/>
  <c r="F58" i="8" s="1"/>
  <c r="E58" i="8"/>
  <c r="G58" i="8" l="1"/>
  <c r="I59" i="8"/>
  <c r="H59" i="8"/>
  <c r="I234" i="8"/>
  <c r="H234" i="8"/>
  <c r="H61" i="8"/>
  <c r="I61" i="8"/>
  <c r="G101" i="8"/>
  <c r="H102" i="8"/>
  <c r="F101" i="8"/>
  <c r="I102" i="8"/>
  <c r="E54" i="8"/>
  <c r="E53" i="8" l="1"/>
  <c r="H53" i="8" s="1"/>
  <c r="H54" i="8"/>
  <c r="I58" i="8"/>
  <c r="H58" i="8"/>
  <c r="G100" i="8"/>
  <c r="H100" i="8" s="1"/>
  <c r="H101" i="8"/>
  <c r="F100" i="8"/>
  <c r="I100" i="8" s="1"/>
  <c r="I101" i="8"/>
  <c r="E244" i="8"/>
  <c r="G244" i="8"/>
  <c r="E238" i="8"/>
  <c r="F238" i="8"/>
  <c r="G238" i="8"/>
  <c r="E215" i="8"/>
  <c r="F215" i="8"/>
  <c r="F214" i="8" s="1"/>
  <c r="G215" i="8"/>
  <c r="E205" i="8"/>
  <c r="F206" i="8"/>
  <c r="G206" i="8"/>
  <c r="E196" i="8"/>
  <c r="F197" i="8"/>
  <c r="F196" i="8" s="1"/>
  <c r="G197" i="8"/>
  <c r="E192" i="8"/>
  <c r="F192" i="8"/>
  <c r="G192" i="8"/>
  <c r="E170" i="8"/>
  <c r="F170" i="8"/>
  <c r="G170" i="8"/>
  <c r="E97" i="8"/>
  <c r="E96" i="8" s="1"/>
  <c r="E57" i="8" s="1"/>
  <c r="F97" i="8"/>
  <c r="G97" i="8"/>
  <c r="E47" i="8"/>
  <c r="F20" i="8"/>
  <c r="F19" i="8" s="1"/>
  <c r="G47" i="8"/>
  <c r="E21" i="8"/>
  <c r="H21" i="8" s="1"/>
  <c r="G117" i="8" l="1"/>
  <c r="G196" i="8"/>
  <c r="I196" i="8" s="1"/>
  <c r="I197" i="8"/>
  <c r="H197" i="8"/>
  <c r="G96" i="8"/>
  <c r="H97" i="8"/>
  <c r="F117" i="8"/>
  <c r="E117" i="8"/>
  <c r="F96" i="8"/>
  <c r="I97" i="8"/>
  <c r="G214" i="8"/>
  <c r="H215" i="8"/>
  <c r="I215" i="8"/>
  <c r="G205" i="8"/>
  <c r="I206" i="8"/>
  <c r="H206" i="8"/>
  <c r="H170" i="8"/>
  <c r="I170" i="8"/>
  <c r="H238" i="8"/>
  <c r="I238" i="8"/>
  <c r="H244" i="8"/>
  <c r="I244" i="8"/>
  <c r="G20" i="8"/>
  <c r="I20" i="8" s="1"/>
  <c r="I47" i="8"/>
  <c r="H47" i="8"/>
  <c r="I192" i="8"/>
  <c r="H192" i="8"/>
  <c r="F205" i="8"/>
  <c r="F106" i="8"/>
  <c r="E20" i="8"/>
  <c r="E19" i="8" s="1"/>
  <c r="E106" i="8"/>
  <c r="E105" i="8" s="1"/>
  <c r="E56" i="8" s="1"/>
  <c r="E214" i="8"/>
  <c r="H196" i="8" l="1"/>
  <c r="G19" i="8"/>
  <c r="H19" i="8" s="1"/>
  <c r="G57" i="8"/>
  <c r="H57" i="8" s="1"/>
  <c r="H96" i="8"/>
  <c r="F57" i="8"/>
  <c r="I57" i="8" s="1"/>
  <c r="I96" i="8"/>
  <c r="H205" i="8"/>
  <c r="I205" i="8"/>
  <c r="H214" i="8"/>
  <c r="I214" i="8"/>
  <c r="H106" i="8"/>
  <c r="H20" i="8"/>
  <c r="G116" i="8"/>
  <c r="H117" i="8"/>
  <c r="I106" i="8"/>
  <c r="F201" i="8"/>
  <c r="I201" i="8" s="1"/>
  <c r="F105" i="8"/>
  <c r="G105" i="8"/>
  <c r="E18" i="8"/>
  <c r="E116" i="8"/>
  <c r="E115" i="8" s="1"/>
  <c r="E13" i="8"/>
  <c r="E12" i="8" s="1"/>
  <c r="E11" i="8" s="1"/>
  <c r="F13" i="8"/>
  <c r="F12" i="8" s="1"/>
  <c r="F11" i="8" s="1"/>
  <c r="G13" i="8"/>
  <c r="I19" i="8" l="1"/>
  <c r="G12" i="8"/>
  <c r="H13" i="8"/>
  <c r="I13" i="8"/>
  <c r="G115" i="8"/>
  <c r="H116" i="8"/>
  <c r="G56" i="8"/>
  <c r="H105" i="8"/>
  <c r="F56" i="8"/>
  <c r="I105" i="8"/>
  <c r="G18" i="8"/>
  <c r="H18" i="8" s="1"/>
  <c r="H56" i="8"/>
  <c r="E10" i="8"/>
  <c r="I56" i="8" l="1"/>
  <c r="G11" i="8"/>
  <c r="I12" i="8"/>
  <c r="H12" i="8"/>
  <c r="F116" i="8"/>
  <c r="I117" i="8"/>
  <c r="H115" i="8"/>
  <c r="F18" i="8"/>
  <c r="I18" i="8" s="1"/>
  <c r="F10" i="8"/>
  <c r="H11" i="8" l="1"/>
  <c r="I11" i="8"/>
  <c r="I10" i="8"/>
  <c r="F115" i="8"/>
  <c r="I115" i="8" s="1"/>
  <c r="I116" i="8"/>
  <c r="H10" i="8" l="1"/>
  <c r="H9" i="8" l="1"/>
  <c r="I9" i="8"/>
</calcChain>
</file>

<file path=xl/sharedStrings.xml><?xml version="1.0" encoding="utf-8"?>
<sst xmlns="http://schemas.openxmlformats.org/spreadsheetml/2006/main" count="492" uniqueCount="245">
  <si>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</si>
  <si>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</si>
  <si>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</si>
  <si>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</si>
  <si>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</si>
  <si>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</si>
  <si>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</si>
  <si>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</si>
  <si>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</si>
  <si>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</si>
  <si>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</si>
  <si>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</si>
  <si>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</si>
  <si>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</si>
  <si>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</si>
  <si>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</si>
  <si>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</si>
  <si>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</si>
  <si>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</si>
  <si>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</si>
  <si>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</si>
  <si>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</si>
  <si>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</si>
  <si>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</si>
  <si>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</si>
  <si>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</si>
  <si>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</si>
  <si>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</si>
  <si>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</si>
  <si>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II. POSEBNI DIO</t>
  </si>
  <si>
    <t>I. OPĆI DIO</t>
  </si>
  <si>
    <t>Šifra</t>
  </si>
  <si>
    <t xml:space="preserve">Naziv </t>
  </si>
  <si>
    <t>Materijalni rashodi</t>
  </si>
  <si>
    <t>NAZIV PROGRAMA</t>
  </si>
  <si>
    <t>A) SAŽETAK RAČUNA PRIHODA I RASHODA</t>
  </si>
  <si>
    <t>B) SAŽETAK RAČUNA FINANCIRANJA</t>
  </si>
  <si>
    <t>UKUPAN DONOS VIŠKA / MANJKA IZ PRETHODNE(IH) GODINE***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</si>
  <si>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</si>
  <si>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</si>
  <si>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</si>
  <si>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</si>
  <si>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</si>
  <si>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C) PRENESENI VIŠAK ILI PRENESENI MANJAK I VIŠEGODIŠNJI PLAN URAVNOTEŽENJA</t>
  </si>
  <si>
    <t>09 Obrazovanje</t>
  </si>
  <si>
    <t>PROGRAM</t>
  </si>
  <si>
    <t>Program 1003</t>
  </si>
  <si>
    <t>Izvor financiranja 4.2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</si>
  <si>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</si>
  <si>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</si>
  <si>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</si>
  <si>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</si>
  <si>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Energija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</si>
  <si>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</si>
  <si>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</si>
  <si>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</si>
  <si>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</si>
  <si>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</si>
  <si>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</si>
  <si>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</si>
  <si>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</si>
  <si>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</si>
  <si>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</si>
  <si>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</si>
  <si>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</si>
  <si>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</si>
  <si>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</si>
  <si>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</si>
  <si>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</si>
  <si>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Materijal i dijelovi za tekuće i investicijsko održavanje</t>
  </si>
  <si>
    <t>Usluge tekućeg i investicijskog održavanja</t>
  </si>
  <si>
    <t>Tekuće investicijsko održavanje-minimalni standard</t>
  </si>
  <si>
    <t>Tekući projekt T100002</t>
  </si>
  <si>
    <t>Program  1001</t>
  </si>
  <si>
    <t>Tekući projekt T100041</t>
  </si>
  <si>
    <t>E-tehničar</t>
  </si>
  <si>
    <t>Troškovi sudskih postupaka</t>
  </si>
  <si>
    <t>Administrativno, tehničko i stručno osoblje</t>
  </si>
  <si>
    <t>Izvor financiranja 1.1.</t>
  </si>
  <si>
    <t>Plaće za redovan rad</t>
  </si>
  <si>
    <t>Pomoći-SŠ</t>
  </si>
  <si>
    <t>Ostali rashodi za zaposlene</t>
  </si>
  <si>
    <t>Doprinosi  za obvezno zdravstveno osiguranje</t>
  </si>
  <si>
    <t>Izvor financiranja 6.4</t>
  </si>
  <si>
    <t>Donacije-SŠ</t>
  </si>
  <si>
    <t>Tekući projekt T100003</t>
  </si>
  <si>
    <t>Natjecanja</t>
  </si>
  <si>
    <t>Školski sportski klub</t>
  </si>
  <si>
    <t>Ostale izvanškolske aktivnosti</t>
  </si>
  <si>
    <t>Pomoći- SŠ</t>
  </si>
  <si>
    <t>Oprema škola</t>
  </si>
  <si>
    <t>Uredska oprema i namještaj</t>
  </si>
  <si>
    <t>Komunikacijska oprema</t>
  </si>
  <si>
    <t>Oprema za održavanje i zaštitu</t>
  </si>
  <si>
    <t>Knjige</t>
  </si>
  <si>
    <t>Program 1002</t>
  </si>
  <si>
    <t>KAPITALNO ULAGANJE</t>
  </si>
  <si>
    <t>Tekući projekt T100009</t>
  </si>
  <si>
    <t>Energenti</t>
  </si>
  <si>
    <t>Uređaji, strojevi i oprema za ostale namjena</t>
  </si>
  <si>
    <t>Prihodi od prodaje ili zamjene nefinancijske imovine-SŠ</t>
  </si>
  <si>
    <t>Izvor financiranja 5.S.</t>
  </si>
  <si>
    <t>Izvor financiranja 5.L.</t>
  </si>
  <si>
    <t>EU Pomoći- SŠ</t>
  </si>
  <si>
    <t>Uređaji,strojevi i oprema za ostale namjene</t>
  </si>
  <si>
    <t>Glavni program P17</t>
  </si>
  <si>
    <t>Potrebe iznad minimalnog standarda</t>
  </si>
  <si>
    <t>Program 1001</t>
  </si>
  <si>
    <t>ZBROJ UKUPNO</t>
  </si>
  <si>
    <t>SVI PROGRAMI ŠKOLE</t>
  </si>
  <si>
    <t>SVEUKUPNO</t>
  </si>
  <si>
    <t>ŽUPANIJSKA RIZNICA, SVI GLAVNI PROGRAMI</t>
  </si>
  <si>
    <t>Glavni program P52</t>
  </si>
  <si>
    <t>Projekti i programi EU</t>
  </si>
  <si>
    <t>Tekući projekt T100011</t>
  </si>
  <si>
    <t>Ministarstvo poljoprivrede</t>
  </si>
  <si>
    <t>Naknade građanima i kućanstvima u naravi</t>
  </si>
  <si>
    <t xml:space="preserve">UKUPNO </t>
  </si>
  <si>
    <t>PROGRAMI IZVAN ŽUP. PRORAČUNA</t>
  </si>
  <si>
    <t>Prihodi za posebne namjene -SŠ</t>
  </si>
  <si>
    <t>Izvor financiranja 5.Đ.</t>
  </si>
  <si>
    <t>POTICANJE KORIŠTENJA SREDSTAVA IZ FONDOVA EU</t>
  </si>
  <si>
    <t>Materijal i sirovine</t>
  </si>
  <si>
    <t>Aktivnost A100001</t>
  </si>
  <si>
    <t>Aktivnost A100002</t>
  </si>
  <si>
    <t>Aktivnost A100003</t>
  </si>
  <si>
    <t>Prsten potpore V</t>
  </si>
  <si>
    <t>Županijska stručna vijeća</t>
  </si>
  <si>
    <t>Prsten potpore IV</t>
  </si>
  <si>
    <t>Naknade za rad predstavničkih i izvršnih tijela,povjerenstava i slično</t>
  </si>
  <si>
    <t>TEKUĆE I INVESTICIJSKO ODRŽAVANJE U ŠKOLSTVU</t>
  </si>
  <si>
    <t>Tekuće i investicijsko održavanje u školstvu</t>
  </si>
  <si>
    <t>Izvor financiranja 3.4.</t>
  </si>
  <si>
    <t>Vlastiti prihodi-SŠ</t>
  </si>
  <si>
    <t>Službena,radna i zaštitna odjeća i obuća</t>
  </si>
  <si>
    <t>Naknade troškova osobama izvan radnog odnosa</t>
  </si>
  <si>
    <t>Tekuće donacije u novcu</t>
  </si>
  <si>
    <t>Izvor financiranja 3.6.</t>
  </si>
  <si>
    <t>Vlastiti prihodi-preneseni višak prihoda-SŠ</t>
  </si>
  <si>
    <t>Doprinosi za obvezno zdravstveno osiguranje</t>
  </si>
  <si>
    <t>Izvor financiranja 4.M.</t>
  </si>
  <si>
    <t>Namirnice</t>
  </si>
  <si>
    <t>Plaće za prekovremeni rad</t>
  </si>
  <si>
    <t>Plaće za posebne uvjete rada</t>
  </si>
  <si>
    <t>Doprinosi za obvezno osiguranje u slučaju nezaposlenosti</t>
  </si>
  <si>
    <t>Tekući projekt T100019</t>
  </si>
  <si>
    <t>Nabava udžbenika za učenike</t>
  </si>
  <si>
    <t>Vlastiti prihodi- SŠ</t>
  </si>
  <si>
    <t>Izvor financiranja 7.4.</t>
  </si>
  <si>
    <t>Tekući projekt T100021</t>
  </si>
  <si>
    <t>Regionalni centar kompetentnosti u strukovnom obrazovanju u strojarstvu- Industrija 4.0</t>
  </si>
  <si>
    <t>Tekući projekt T100022</t>
  </si>
  <si>
    <t>Školska sportska društva</t>
  </si>
  <si>
    <t>Naknade građanima i kućanstvima na temelju osiguranja i druge naknade</t>
  </si>
  <si>
    <t>Rashodi za nabavu proizvedene dugotrajne imovine</t>
  </si>
  <si>
    <t>Financijski rashodi</t>
  </si>
  <si>
    <t xml:space="preserve">Ostali rashodi </t>
  </si>
  <si>
    <t>Tekući projekt T100054</t>
  </si>
  <si>
    <t>Prsten potpore VI</t>
  </si>
  <si>
    <t>Tekući projekt T100055</t>
  </si>
  <si>
    <t>Program ERASMUS</t>
  </si>
  <si>
    <t>5.L.</t>
  </si>
  <si>
    <t>5.S.</t>
  </si>
  <si>
    <t>Prihodi od imovine</t>
  </si>
  <si>
    <t>3.4.</t>
  </si>
  <si>
    <t>Prihodi od upravnih i administrativnih pristojbi,pristojbi po posebnim propisima i naknada</t>
  </si>
  <si>
    <t>4.M.</t>
  </si>
  <si>
    <t>Prihod za posebne namjene</t>
  </si>
  <si>
    <t>Prihodi od prodaje proizvoda i robe te pruženih usluga, prihodi od donacija te povrati po protestiranim jamstvima</t>
  </si>
  <si>
    <t>1.1.</t>
  </si>
  <si>
    <t>5.Đ.</t>
  </si>
  <si>
    <t>7.4.</t>
  </si>
  <si>
    <t>Prihodi od prodaje ili zamjene nefinancijske imovine- SŠ</t>
  </si>
  <si>
    <t>Vlastiti izvori</t>
  </si>
  <si>
    <t>Rezultat poslovanja</t>
  </si>
  <si>
    <t>3.6.</t>
  </si>
  <si>
    <t>Prihodi za posebne namjene</t>
  </si>
  <si>
    <t>Ostali rashodi</t>
  </si>
  <si>
    <t>098 Usluge obrazovanja koje nisu drugdje svrstane</t>
  </si>
  <si>
    <t>Tekući projekt T100005</t>
  </si>
  <si>
    <t>Tekući projekt T100008</t>
  </si>
  <si>
    <t>Nova školska shema voća i povrća te mlijeka i i mliječnih proizvoda</t>
  </si>
  <si>
    <t>ŽUPANIJA ( bez Školske sheme voća )</t>
  </si>
  <si>
    <t>POJAČANI STANDARD U ŠKOLSTVU</t>
  </si>
  <si>
    <t>Tekući projekt T100018</t>
  </si>
  <si>
    <t xml:space="preserve">Izvršenje 2022.         </t>
  </si>
  <si>
    <t>Izvršenje 2022.</t>
  </si>
  <si>
    <t>Članarine</t>
  </si>
  <si>
    <t xml:space="preserve">Indeks </t>
  </si>
  <si>
    <t>Indeks</t>
  </si>
  <si>
    <t>5=4/2*100</t>
  </si>
  <si>
    <t>6=4/3*100</t>
  </si>
  <si>
    <t>4.L.</t>
  </si>
  <si>
    <t>Pomoći- OŠ</t>
  </si>
  <si>
    <t>3.3.</t>
  </si>
  <si>
    <t>Vlastiti prihodi- OŠ</t>
  </si>
  <si>
    <t>Glavni program P15</t>
  </si>
  <si>
    <t xml:space="preserve">Minimalni standard u osnovnom školstvu </t>
  </si>
  <si>
    <t>MINIMALNI STANDARD U OSNOVNOM ŠKOLSTVU - MATERIJALNI RASHODI</t>
  </si>
  <si>
    <t>Izvor financiranja 4.1.</t>
  </si>
  <si>
    <t>Decentralizirana sredstva -OŠ</t>
  </si>
  <si>
    <t>Tekući projekt T100031</t>
  </si>
  <si>
    <t>Dodatna ulaganja</t>
  </si>
  <si>
    <t>Dodatna ulaganja na građevinskim objektima</t>
  </si>
  <si>
    <t xml:space="preserve">Decentralizirana sredstva </t>
  </si>
  <si>
    <t>Glavni program P63</t>
  </si>
  <si>
    <t>Programi osnovnih škola izvan županijskog proračuna</t>
  </si>
  <si>
    <t>PROGRAMI OSNOVNIH ŠKOLA IZVAN ŽUPANIJSKOG PRORAČUNA</t>
  </si>
  <si>
    <t>Izvor financiranja 3.3.</t>
  </si>
  <si>
    <t>Vlastiti prihodi-OŠ</t>
  </si>
  <si>
    <t>Izvor 5.K</t>
  </si>
  <si>
    <t>Pomoći-OŠ</t>
  </si>
  <si>
    <t>Izvor financiranja 5.K.</t>
  </si>
  <si>
    <t>Izvor financiranja 6.3</t>
  </si>
  <si>
    <t>Uređaji i strojevi</t>
  </si>
  <si>
    <t>Izvor financiranja 4.L.</t>
  </si>
  <si>
    <t>Prihodi za posebne namjene -OŠ</t>
  </si>
  <si>
    <t>Pomoći - OŠ</t>
  </si>
  <si>
    <t>Izvor financiranja 6.3.</t>
  </si>
  <si>
    <t>Otali nespomenuti rashodi poslovanja</t>
  </si>
  <si>
    <t>Donacije - OŠ</t>
  </si>
  <si>
    <t>Školska kuhinja</t>
  </si>
  <si>
    <t>Prihodi za posbene namjene</t>
  </si>
  <si>
    <t>Ostale tekuće donacije u naravi</t>
  </si>
  <si>
    <t>091 Predškolsko i osnovno obrazovanje</t>
  </si>
  <si>
    <t>6.3.</t>
  </si>
  <si>
    <t>Donacije</t>
  </si>
  <si>
    <t>Decentralizirana sredstva-OŠ</t>
  </si>
  <si>
    <t>4.1.</t>
  </si>
  <si>
    <t>Prihodi od prodaje ili zamjene nefinancijske imovine</t>
  </si>
  <si>
    <t>5.K.</t>
  </si>
  <si>
    <t>Decentralizirana sredstva- OŠ</t>
  </si>
  <si>
    <t>4.L</t>
  </si>
  <si>
    <t>Donacije- OŠ</t>
  </si>
  <si>
    <t xml:space="preserve">Rashodi za usluge </t>
  </si>
  <si>
    <t>Pomoći OŠ</t>
  </si>
  <si>
    <t>Rashodi za dodatna ulaganja</t>
  </si>
  <si>
    <t>Izvršenje                 1.1.-31.12.2023.</t>
  </si>
  <si>
    <t>Izvršenje 1.1.-31.12.2023.</t>
  </si>
  <si>
    <t>Tekući projekt T100040</t>
  </si>
  <si>
    <t>Stručno usavršavanje djelatnika u školstvu</t>
  </si>
  <si>
    <t>Usluge odvjetnika i pravng savjetovanja</t>
  </si>
  <si>
    <t>Ostale naknade iz proračuna</t>
  </si>
  <si>
    <t>Tekuće donacije u naravi</t>
  </si>
  <si>
    <t>GODIŠNJI IZVJEŠTAJ OŠ GRADEC O IZVRŠENJU FINANCIJSKOG PLANA 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</si>
</sst>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7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6" fillId="4" borderId="4" xfId="0" applyNumberFormat="1" applyFont="1" applyFill="1" applyBorder="1" applyAlignment="1" applyProtection="1">
      <alignment horizontal="center"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" fontId="6" fillId="7" borderId="4" xfId="0" applyNumberFormat="1" applyFont="1" applyFill="1" applyBorder="1" applyAlignment="1">
      <alignment horizontal="right"/>
    </xf>
    <xf numFmtId="4" fontId="3" fillId="5" borderId="4" xfId="0" applyNumberFormat="1" applyFont="1" applyFill="1" applyBorder="1" applyAlignment="1">
      <alignment horizontal="right"/>
    </xf>
    <xf numFmtId="4" fontId="6" fillId="6" borderId="4" xfId="0" applyNumberFormat="1" applyFont="1" applyFill="1" applyBorder="1" applyAlignment="1">
      <alignment horizontal="right"/>
    </xf>
    <xf numFmtId="4" fontId="6" fillId="5" borderId="4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11" fillId="5" borderId="4" xfId="0" applyNumberFormat="1" applyFont="1" applyFill="1" applyBorder="1" applyAlignment="1" applyProtection="1">
      <alignment horizontal="left" vertical="center" wrapText="1"/>
    </xf>
    <xf numFmtId="4" fontId="11" fillId="5" borderId="4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 vertical="center"/>
    </xf>
    <xf numFmtId="0" fontId="0" fillId="2" borderId="0" xfId="0" applyFill="1"/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3" fillId="2" borderId="4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4" fontId="9" fillId="2" borderId="4" xfId="0" applyNumberFormat="1" applyFont="1" applyFill="1" applyBorder="1" applyAlignment="1">
      <alignment horizontal="right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" fillId="0" borderId="0" xfId="0" applyFont="1"/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right"/>
    </xf>
    <xf numFmtId="0" fontId="0" fillId="0" borderId="0" xfId="0" applyFill="1"/>
    <xf numFmtId="0" fontId="11" fillId="2" borderId="4" xfId="0" applyNumberFormat="1" applyFont="1" applyFill="1" applyBorder="1" applyAlignment="1" applyProtection="1">
      <alignment horizontal="left" vertical="center" wrapText="1"/>
    </xf>
    <xf numFmtId="0" fontId="0" fillId="0" borderId="0" xfId="0" applyFont="1"/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1" fillId="8" borderId="4" xfId="0" applyNumberFormat="1" applyFont="1" applyFill="1" applyBorder="1" applyAlignment="1" applyProtection="1">
      <alignment horizontal="left" vertical="center" wrapText="1"/>
    </xf>
    <xf numFmtId="4" fontId="11" fillId="8" borderId="4" xfId="0" applyNumberFormat="1" applyFont="1" applyFill="1" applyBorder="1" applyAlignment="1">
      <alignment horizontal="right"/>
    </xf>
    <xf numFmtId="0" fontId="11" fillId="9" borderId="4" xfId="0" applyNumberFormat="1" applyFont="1" applyFill="1" applyBorder="1" applyAlignment="1" applyProtection="1">
      <alignment horizontal="left" vertical="center" wrapText="1"/>
    </xf>
    <xf numFmtId="4" fontId="11" fillId="9" borderId="4" xfId="0" applyNumberFormat="1" applyFont="1" applyFill="1" applyBorder="1" applyAlignment="1">
      <alignment horizontal="right"/>
    </xf>
    <xf numFmtId="0" fontId="16" fillId="9" borderId="0" xfId="0" applyFont="1" applyFill="1"/>
    <xf numFmtId="0" fontId="6" fillId="9" borderId="4" xfId="0" applyNumberFormat="1" applyFont="1" applyFill="1" applyBorder="1" applyAlignment="1" applyProtection="1">
      <alignment horizontal="left" vertical="center" wrapText="1"/>
    </xf>
    <xf numFmtId="4" fontId="6" fillId="9" borderId="4" xfId="0" applyNumberFormat="1" applyFont="1" applyFill="1" applyBorder="1" applyAlignment="1">
      <alignment horizontal="right"/>
    </xf>
    <xf numFmtId="0" fontId="0" fillId="9" borderId="0" xfId="0" applyFill="1"/>
    <xf numFmtId="0" fontId="6" fillId="8" borderId="4" xfId="0" applyNumberFormat="1" applyFont="1" applyFill="1" applyBorder="1" applyAlignment="1" applyProtection="1">
      <alignment horizontal="left" vertical="center" wrapText="1"/>
    </xf>
    <xf numFmtId="4" fontId="6" fillId="8" borderId="4" xfId="0" applyNumberFormat="1" applyFont="1" applyFill="1" applyBorder="1" applyAlignment="1">
      <alignment horizontal="right"/>
    </xf>
    <xf numFmtId="0" fontId="0" fillId="8" borderId="0" xfId="0" applyFill="1"/>
    <xf numFmtId="4" fontId="6" fillId="9" borderId="4" xfId="0" applyNumberFormat="1" applyFont="1" applyFill="1" applyBorder="1" applyAlignment="1">
      <alignment horizontal="right" vertical="center"/>
    </xf>
    <xf numFmtId="0" fontId="0" fillId="5" borderId="0" xfId="0" applyFill="1"/>
    <xf numFmtId="4" fontId="6" fillId="8" borderId="4" xfId="0" applyNumberFormat="1" applyFont="1" applyFill="1" applyBorder="1" applyAlignment="1">
      <alignment horizontal="right" vertical="center"/>
    </xf>
    <xf numFmtId="4" fontId="3" fillId="8" borderId="4" xfId="0" applyNumberFormat="1" applyFont="1" applyFill="1" applyBorder="1" applyAlignment="1">
      <alignment horizontal="right"/>
    </xf>
    <xf numFmtId="0" fontId="1" fillId="8" borderId="0" xfId="0" applyFont="1" applyFill="1"/>
    <xf numFmtId="4" fontId="6" fillId="5" borderId="4" xfId="0" applyNumberFormat="1" applyFont="1" applyFill="1" applyBorder="1" applyAlignment="1">
      <alignment horizontal="right" vertical="center"/>
    </xf>
    <xf numFmtId="0" fontId="0" fillId="6" borderId="0" xfId="0" applyFill="1"/>
    <xf numFmtId="0" fontId="1" fillId="5" borderId="0" xfId="0" applyFont="1" applyFill="1"/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8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16" fillId="2" borderId="0" xfId="0" applyFont="1" applyFill="1"/>
    <xf numFmtId="0" fontId="1" fillId="2" borderId="0" xfId="0" applyFont="1" applyFill="1"/>
    <xf numFmtId="0" fontId="0" fillId="2" borderId="0" xfId="0" applyFont="1" applyFill="1"/>
    <xf numFmtId="4" fontId="6" fillId="0" borderId="4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10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0" fontId="0" fillId="0" borderId="0" xfId="0" applyBorder="1"/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11" fillId="7" borderId="3" xfId="0" applyNumberFormat="1" applyFont="1" applyFill="1" applyBorder="1" applyAlignment="1" applyProtection="1">
      <alignment horizontal="left" vertical="center" wrapText="1"/>
    </xf>
    <xf numFmtId="0" fontId="11" fillId="7" borderId="3" xfId="0" applyFont="1" applyFill="1" applyBorder="1" applyAlignment="1">
      <alignment horizontal="left" vertical="center"/>
    </xf>
    <xf numFmtId="0" fontId="11" fillId="7" borderId="3" xfId="0" applyNumberFormat="1" applyFont="1" applyFill="1" applyBorder="1" applyAlignment="1" applyProtection="1">
      <alignment horizontal="left" vertical="center"/>
    </xf>
    <xf numFmtId="0" fontId="11" fillId="7" borderId="3" xfId="0" applyNumberFormat="1" applyFont="1" applyFill="1" applyBorder="1" applyAlignment="1" applyProtection="1">
      <alignment vertical="center" wrapText="1"/>
    </xf>
    <xf numFmtId="0" fontId="11" fillId="9" borderId="3" xfId="0" applyNumberFormat="1" applyFont="1" applyFill="1" applyBorder="1" applyAlignment="1" applyProtection="1">
      <alignment horizontal="left" vertical="center" wrapText="1"/>
    </xf>
    <xf numFmtId="0" fontId="9" fillId="9" borderId="3" xfId="0" quotePrefix="1" applyFont="1" applyFill="1" applyBorder="1" applyAlignment="1">
      <alignment horizontal="left" vertical="center"/>
    </xf>
    <xf numFmtId="0" fontId="11" fillId="9" borderId="3" xfId="0" quotePrefix="1" applyFont="1" applyFill="1" applyBorder="1" applyAlignment="1">
      <alignment horizontal="left" vertical="center"/>
    </xf>
    <xf numFmtId="0" fontId="17" fillId="9" borderId="3" xfId="0" quotePrefix="1" applyFont="1" applyFill="1" applyBorder="1" applyAlignment="1">
      <alignment horizontal="left" vertical="center"/>
    </xf>
    <xf numFmtId="0" fontId="11" fillId="9" borderId="3" xfId="0" quotePrefix="1" applyFont="1" applyFill="1" applyBorder="1" applyAlignment="1">
      <alignment horizontal="left" vertical="center" wrapText="1"/>
    </xf>
    <xf numFmtId="0" fontId="11" fillId="9" borderId="3" xfId="0" applyNumberFormat="1" applyFont="1" applyFill="1" applyBorder="1" applyAlignment="1" applyProtection="1">
      <alignment vertical="center" wrapText="1"/>
    </xf>
    <xf numFmtId="0" fontId="11" fillId="7" borderId="3" xfId="0" quotePrefix="1" applyFont="1" applyFill="1" applyBorder="1" applyAlignment="1">
      <alignment horizontal="left" vertical="center"/>
    </xf>
    <xf numFmtId="0" fontId="11" fillId="7" borderId="3" xfId="0" quotePrefix="1" applyFont="1" applyFill="1" applyBorder="1" applyAlignment="1">
      <alignment horizontal="left" vertical="center" wrapText="1"/>
    </xf>
    <xf numFmtId="4" fontId="6" fillId="7" borderId="3" xfId="0" applyNumberFormat="1" applyFont="1" applyFill="1" applyBorder="1" applyAlignment="1">
      <alignment horizontal="right"/>
    </xf>
    <xf numFmtId="4" fontId="6" fillId="9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0" fontId="11" fillId="2" borderId="3" xfId="0" quotePrefix="1" applyFont="1" applyFill="1" applyBorder="1" applyAlignment="1">
      <alignment horizontal="left" vertical="center" wrapText="1"/>
    </xf>
    <xf numFmtId="0" fontId="18" fillId="0" borderId="3" xfId="0" applyFont="1" applyBorder="1" applyAlignment="1">
      <alignment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0" borderId="6" xfId="0" quotePrefix="1" applyNumberFormat="1" applyFont="1" applyFill="1" applyBorder="1" applyAlignment="1">
      <alignment horizontal="right"/>
    </xf>
    <xf numFmtId="4" fontId="6" fillId="0" borderId="5" xfId="0" quotePrefix="1" applyNumberFormat="1" applyFont="1" applyFill="1" applyBorder="1" applyAlignment="1">
      <alignment horizontal="right"/>
    </xf>
    <xf numFmtId="4" fontId="6" fillId="2" borderId="1" xfId="0" quotePrefix="1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0" fillId="0" borderId="0" xfId="0" applyBorder="1" applyAlignment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Fill="1" applyBorder="1"/>
    <xf numFmtId="0" fontId="21" fillId="0" borderId="0" xfId="0" applyFont="1" applyBorder="1"/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22" fillId="2" borderId="4" xfId="0" applyNumberFormat="1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0" fillId="2" borderId="3" xfId="0" applyFill="1" applyBorder="1"/>
    <xf numFmtId="2" fontId="0" fillId="2" borderId="3" xfId="0" applyNumberFormat="1" applyFill="1" applyBorder="1"/>
    <xf numFmtId="0" fontId="23" fillId="2" borderId="3" xfId="0" applyFont="1" applyFill="1" applyBorder="1" applyAlignment="1">
      <alignment horizontal="center"/>
    </xf>
    <xf numFmtId="2" fontId="0" fillId="0" borderId="3" xfId="0" applyNumberFormat="1" applyBorder="1"/>
    <xf numFmtId="0" fontId="22" fillId="2" borderId="3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/>
    <xf numFmtId="2" fontId="1" fillId="0" borderId="3" xfId="0" applyNumberFormat="1" applyFont="1" applyBorder="1"/>
    <xf numFmtId="2" fontId="0" fillId="0" borderId="3" xfId="0" applyNumberFormat="1" applyFont="1" applyBorder="1"/>
    <xf numFmtId="4" fontId="6" fillId="3" borderId="3" xfId="0" quotePrefix="1" applyNumberFormat="1" applyFont="1" applyFill="1" applyBorder="1" applyAlignment="1">
      <alignment horizontal="right"/>
    </xf>
    <xf numFmtId="4" fontId="6" fillId="4" borderId="3" xfId="0" quotePrefix="1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8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25" fillId="0" borderId="0" xfId="0" applyFont="1" applyBorder="1"/>
    <xf numFmtId="0" fontId="25" fillId="0" borderId="0" xfId="0" applyFont="1"/>
    <xf numFmtId="0" fontId="25" fillId="0" borderId="0" xfId="0" applyFont="1" applyFill="1" applyBorder="1"/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8" fillId="0" borderId="3" xfId="0" applyFont="1" applyBorder="1"/>
    <xf numFmtId="2" fontId="18" fillId="2" borderId="3" xfId="0" applyNumberFormat="1" applyFont="1" applyFill="1" applyBorder="1"/>
    <xf numFmtId="0" fontId="24" fillId="0" borderId="3" xfId="0" applyFont="1" applyBorder="1"/>
    <xf numFmtId="0" fontId="18" fillId="8" borderId="3" xfId="0" applyFont="1" applyFill="1" applyBorder="1"/>
    <xf numFmtId="4" fontId="18" fillId="8" borderId="3" xfId="0" applyNumberFormat="1" applyFont="1" applyFill="1" applyBorder="1"/>
    <xf numFmtId="4" fontId="24" fillId="0" borderId="3" xfId="0" applyNumberFormat="1" applyFont="1" applyBorder="1"/>
    <xf numFmtId="2" fontId="0" fillId="9" borderId="3" xfId="0" applyNumberFormat="1" applyFill="1" applyBorder="1"/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8" borderId="1" xfId="0" applyNumberFormat="1" applyFont="1" applyFill="1" applyBorder="1" applyAlignment="1" applyProtection="1">
      <alignment horizontal="left" vertical="center" wrapText="1"/>
    </xf>
    <xf numFmtId="0" fontId="6" fillId="8" borderId="2" xfId="0" applyNumberFormat="1" applyFont="1" applyFill="1" applyBorder="1" applyAlignment="1" applyProtection="1">
      <alignment horizontal="left" vertical="center" wrapText="1"/>
    </xf>
    <xf numFmtId="0" fontId="6" fillId="8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Border="1" applyAlignment="1"/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24" fillId="0" borderId="3" xfId="0" applyFont="1" applyBorder="1" applyAlignment="1">
      <alignment horizontal="left"/>
    </xf>
    <xf numFmtId="0" fontId="18" fillId="8" borderId="3" xfId="0" applyFont="1" applyFill="1" applyBorder="1" applyAlignment="1">
      <alignment wrapText="1"/>
    </xf>
    <xf numFmtId="0" fontId="25" fillId="0" borderId="0" xfId="0" applyFont="1" applyBorder="1" applyAlignment="1"/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9" borderId="1" xfId="0" applyNumberFormat="1" applyFont="1" applyFill="1" applyBorder="1" applyAlignment="1" applyProtection="1">
      <alignment horizontal="left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 applyProtection="1">
      <alignment horizontal="left" vertical="center" wrapTex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4" xfId="0" applyFill="1" applyBorder="1" applyAlignment="1">
      <alignment horizontal="left" vertical="center" wrapText="1"/>
    </xf>
    <xf numFmtId="0" fontId="11" fillId="9" borderId="1" xfId="0" applyNumberFormat="1" applyFont="1" applyFill="1" applyBorder="1" applyAlignment="1" applyProtection="1">
      <alignment horizontal="left" vertical="center" wrapText="1"/>
    </xf>
    <xf numFmtId="0" fontId="16" fillId="9" borderId="2" xfId="0" applyFont="1" applyFill="1" applyBorder="1" applyAlignment="1">
      <alignment horizontal="left" vertical="center" wrapText="1"/>
    </xf>
    <xf numFmtId="0" fontId="16" fillId="9" borderId="4" xfId="0" applyFont="1" applyFill="1" applyBorder="1" applyAlignment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0" fillId="6" borderId="2" xfId="0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6" fillId="9" borderId="2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quotePrefix="1" applyNumberFormat="1" applyFont="1" applyFill="1" applyBorder="1" applyAlignment="1" applyProtection="1">
      <alignment horizontal="left" vertical="center" wrapText="1"/>
    </xf>
    <xf numFmtId="0" fontId="11" fillId="0" borderId="4" xfId="0" quotePrefix="1" applyNumberFormat="1" applyFont="1" applyFill="1" applyBorder="1" applyAlignment="1" applyProtection="1">
      <alignment horizontal="left" vertical="center" wrapText="1"/>
    </xf>
    <xf numFmtId="0" fontId="11" fillId="3" borderId="2" xfId="0" quotePrefix="1" applyNumberFormat="1" applyFont="1" applyFill="1" applyBorder="1" applyAlignment="1" applyProtection="1">
      <alignment horizontal="left" vertical="center" wrapText="1"/>
    </xf>
    <xf numFmtId="0" fontId="11" fillId="3" borderId="4" xfId="0" quotePrefix="1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4" workbookViewId="0">
      <selection activeCell="A2" sqref="A2"/>
    </sheetView>
  </sheetViews>
  <sheetFormatPr defaultRowHeight="15" x14ac:dyDescent="0.25"/>
  <cols>
    <col min="5" max="6" width="21.7109375" customWidth="1"/>
    <col min="7" max="7" width="19.85546875" customWidth="1"/>
    <col min="8" max="8" width="21" customWidth="1"/>
  </cols>
  <sheetData>
    <row r="1" spans="1:8" ht="42" customHeight="1" x14ac:dyDescent="0.25">
      <c r="A1" s="222" t="s">
        <v>244</v>
      </c>
      <c r="B1" s="222"/>
      <c r="C1" s="222"/>
      <c r="D1" s="222"/>
      <c r="E1" s="222"/>
      <c r="F1" s="222"/>
      <c r="G1" s="222"/>
      <c r="H1" s="222"/>
    </row>
    <row r="2" spans="1:8" ht="18" customHeight="1" x14ac:dyDescent="0.25">
      <c r="A2" s="5"/>
      <c r="B2" s="5"/>
      <c r="C2" s="5"/>
      <c r="D2" s="5"/>
      <c r="E2" s="5"/>
      <c r="F2" s="20"/>
      <c r="G2" s="20"/>
      <c r="H2" s="5"/>
    </row>
    <row r="3" spans="1:8" ht="15.75" x14ac:dyDescent="0.25">
      <c r="A3" s="222" t="s">
        <v>30</v>
      </c>
      <c r="B3" s="222"/>
      <c r="C3" s="222"/>
      <c r="D3" s="222"/>
      <c r="E3" s="222"/>
      <c r="F3" s="222"/>
      <c r="G3" s="222"/>
      <c r="H3" s="224"/>
    </row>
    <row r="4" spans="1:8" ht="18" x14ac:dyDescent="0.25">
      <c r="A4" s="5"/>
      <c r="B4" s="5"/>
      <c r="C4" s="5"/>
      <c r="D4" s="5"/>
      <c r="E4" s="5"/>
      <c r="F4" s="20"/>
      <c r="G4" s="20"/>
      <c r="H4" s="6"/>
    </row>
    <row r="5" spans="1:8" ht="18" customHeight="1" x14ac:dyDescent="0.25">
      <c r="A5" s="222" t="s">
        <v>35</v>
      </c>
      <c r="B5" s="223"/>
      <c r="C5" s="223"/>
      <c r="D5" s="223"/>
      <c r="E5" s="223"/>
      <c r="F5" s="223"/>
      <c r="G5" s="223"/>
      <c r="H5" s="223"/>
    </row>
    <row r="6" spans="1:8" ht="18" x14ac:dyDescent="0.25">
      <c r="A6" s="1"/>
      <c r="B6" s="2"/>
      <c r="C6" s="2"/>
      <c r="D6" s="2"/>
      <c r="E6" s="7"/>
      <c r="F6" s="8"/>
      <c r="G6" s="8"/>
      <c r="H6" s="8"/>
    </row>
    <row r="7" spans="1:8" ht="25.5" x14ac:dyDescent="0.25">
      <c r="A7" s="23"/>
      <c r="B7" s="24"/>
      <c r="C7" s="24"/>
      <c r="D7" s="25"/>
      <c r="E7" s="26"/>
      <c r="F7" s="4" t="s">
        <v>185</v>
      </c>
      <c r="G7" s="4" t="s">
        <v>39</v>
      </c>
      <c r="H7" s="4" t="s">
        <v>237</v>
      </c>
    </row>
    <row r="8" spans="1:8" x14ac:dyDescent="0.25">
      <c r="A8" s="225" t="s">
        <v>0</v>
      </c>
      <c r="B8" s="226"/>
      <c r="C8" s="226"/>
      <c r="D8" s="226"/>
      <c r="E8" s="227"/>
      <c r="F8" s="149">
        <f>F9+F10</f>
        <v>960395.03999999992</v>
      </c>
      <c r="G8" s="149">
        <f>G9+G10</f>
        <v>903761</v>
      </c>
      <c r="H8" s="149">
        <f>H9</f>
        <v>1213378.48</v>
      </c>
    </row>
    <row r="9" spans="1:8" x14ac:dyDescent="0.25">
      <c r="A9" s="228" t="s">
        <v>1</v>
      </c>
      <c r="B9" s="221"/>
      <c r="C9" s="221"/>
      <c r="D9" s="221"/>
      <c r="E9" s="229"/>
      <c r="F9" s="157">
        <v>960235.35</v>
      </c>
      <c r="G9" s="157">
        <v>903761</v>
      </c>
      <c r="H9" s="157">
        <v>1213378.48</v>
      </c>
    </row>
    <row r="10" spans="1:8" x14ac:dyDescent="0.25">
      <c r="A10" s="230" t="s">
        <v>2</v>
      </c>
      <c r="B10" s="229"/>
      <c r="C10" s="229"/>
      <c r="D10" s="229"/>
      <c r="E10" s="229"/>
      <c r="F10" s="157">
        <v>159.69</v>
      </c>
      <c r="G10" s="157">
        <v>0</v>
      </c>
      <c r="H10" s="157">
        <v>0</v>
      </c>
    </row>
    <row r="11" spans="1:8" x14ac:dyDescent="0.25">
      <c r="A11" s="30" t="s">
        <v>3</v>
      </c>
      <c r="B11" s="31"/>
      <c r="C11" s="31"/>
      <c r="D11" s="31"/>
      <c r="E11" s="31"/>
      <c r="F11" s="149">
        <f>F12+F13</f>
        <v>930228.39</v>
      </c>
      <c r="G11" s="149">
        <v>903761</v>
      </c>
      <c r="H11" s="149">
        <f>H12+H13</f>
        <v>1156270.05</v>
      </c>
    </row>
    <row r="12" spans="1:8" x14ac:dyDescent="0.25">
      <c r="A12" s="220" t="s">
        <v>4</v>
      </c>
      <c r="B12" s="221"/>
      <c r="C12" s="221"/>
      <c r="D12" s="221"/>
      <c r="E12" s="221"/>
      <c r="F12" s="157">
        <v>909746.33</v>
      </c>
      <c r="G12" s="157">
        <v>903761</v>
      </c>
      <c r="H12" s="157">
        <v>1135420.24</v>
      </c>
    </row>
    <row r="13" spans="1:8" x14ac:dyDescent="0.25">
      <c r="A13" s="234" t="s">
        <v>5</v>
      </c>
      <c r="B13" s="229"/>
      <c r="C13" s="229"/>
      <c r="D13" s="229"/>
      <c r="E13" s="229"/>
      <c r="F13" s="157">
        <v>20482.060000000001</v>
      </c>
      <c r="G13" s="157">
        <v>0</v>
      </c>
      <c r="H13" s="157">
        <v>20849.810000000001</v>
      </c>
    </row>
    <row r="14" spans="1:8" x14ac:dyDescent="0.25">
      <c r="A14" s="233" t="s">
        <v>6</v>
      </c>
      <c r="B14" s="226"/>
      <c r="C14" s="226"/>
      <c r="D14" s="226"/>
      <c r="E14" s="226"/>
      <c r="F14" s="149">
        <v>0</v>
      </c>
      <c r="G14" s="149">
        <f>G8-G11</f>
        <v>0</v>
      </c>
      <c r="H14" s="149">
        <v>30629.01</v>
      </c>
    </row>
    <row r="15" spans="1:8" ht="18" x14ac:dyDescent="0.25">
      <c r="A15" s="5"/>
      <c r="B15" s="9"/>
      <c r="C15" s="9"/>
      <c r="D15" s="9"/>
      <c r="E15" s="9"/>
      <c r="F15" s="18"/>
      <c r="G15" s="19"/>
      <c r="H15" s="3"/>
    </row>
    <row r="16" spans="1:8" ht="18" customHeight="1" x14ac:dyDescent="0.25">
      <c r="A16" s="222" t="s">
        <v>36</v>
      </c>
      <c r="B16" s="222"/>
      <c r="C16" s="222"/>
      <c r="D16" s="222"/>
      <c r="E16" s="222"/>
      <c r="F16" s="222"/>
      <c r="G16" s="222"/>
      <c r="H16" s="222"/>
    </row>
    <row r="17" spans="1:8" ht="18" x14ac:dyDescent="0.25">
      <c r="A17" s="20"/>
      <c r="B17" s="18"/>
      <c r="C17" s="18"/>
      <c r="D17" s="18"/>
      <c r="E17" s="18"/>
      <c r="F17" s="18"/>
      <c r="G17" s="19"/>
      <c r="H17" s="19"/>
    </row>
    <row r="18" spans="1:8" ht="25.5" x14ac:dyDescent="0.25">
      <c r="A18" s="23"/>
      <c r="B18" s="24"/>
      <c r="C18" s="24"/>
      <c r="D18" s="25"/>
      <c r="E18" s="26"/>
      <c r="F18" s="4" t="s">
        <v>185</v>
      </c>
      <c r="G18" s="4" t="s">
        <v>39</v>
      </c>
      <c r="H18" s="4" t="s">
        <v>237</v>
      </c>
    </row>
    <row r="19" spans="1:8" ht="15.75" customHeight="1" x14ac:dyDescent="0.25">
      <c r="A19" s="228" t="s">
        <v>8</v>
      </c>
      <c r="B19" s="231"/>
      <c r="C19" s="231"/>
      <c r="D19" s="231"/>
      <c r="E19" s="232"/>
      <c r="F19" s="28"/>
      <c r="G19" s="28"/>
      <c r="H19" s="28"/>
    </row>
    <row r="20" spans="1:8" ht="15" customHeight="1" x14ac:dyDescent="0.25">
      <c r="A20" s="228" t="s">
        <v>9</v>
      </c>
      <c r="B20" s="231"/>
      <c r="C20" s="231"/>
      <c r="D20" s="231"/>
      <c r="E20" s="232"/>
      <c r="F20" s="28"/>
      <c r="G20" s="28"/>
      <c r="H20" s="28"/>
    </row>
    <row r="21" spans="1:8" ht="15" customHeight="1" x14ac:dyDescent="0.25">
      <c r="A21" s="233" t="s">
        <v>10</v>
      </c>
      <c r="B21" s="305"/>
      <c r="C21" s="305"/>
      <c r="D21" s="305"/>
      <c r="E21" s="306"/>
      <c r="F21" s="27"/>
      <c r="G21" s="27">
        <v>0</v>
      </c>
      <c r="H21" s="27">
        <v>0</v>
      </c>
    </row>
    <row r="22" spans="1:8" ht="18" x14ac:dyDescent="0.25">
      <c r="A22" s="17"/>
      <c r="B22" s="18"/>
      <c r="C22" s="18"/>
      <c r="D22" s="18"/>
      <c r="E22" s="18"/>
      <c r="F22" s="18"/>
      <c r="G22" s="19"/>
      <c r="H22" s="19"/>
    </row>
    <row r="23" spans="1:8" ht="18" customHeight="1" x14ac:dyDescent="0.25">
      <c r="A23" s="222" t="s">
        <v>43</v>
      </c>
      <c r="B23" s="222"/>
      <c r="C23" s="222"/>
      <c r="D23" s="222"/>
      <c r="E23" s="222"/>
      <c r="F23" s="222"/>
      <c r="G23" s="222"/>
      <c r="H23" s="222"/>
    </row>
    <row r="24" spans="1:8" ht="18" x14ac:dyDescent="0.25">
      <c r="A24" s="17"/>
      <c r="B24" s="18"/>
      <c r="C24" s="18"/>
      <c r="D24" s="18"/>
      <c r="E24" s="18"/>
      <c r="F24" s="18"/>
      <c r="G24" s="19"/>
      <c r="H24" s="19"/>
    </row>
    <row r="25" spans="1:8" ht="25.5" x14ac:dyDescent="0.25">
      <c r="A25" s="23"/>
      <c r="B25" s="24"/>
      <c r="C25" s="24"/>
      <c r="D25" s="25"/>
      <c r="E25" s="26"/>
      <c r="F25" s="4" t="s">
        <v>185</v>
      </c>
      <c r="G25" s="4" t="s">
        <v>39</v>
      </c>
      <c r="H25" s="4" t="s">
        <v>237</v>
      </c>
    </row>
    <row r="26" spans="1:8" ht="15" customHeight="1" x14ac:dyDescent="0.25">
      <c r="A26" s="236" t="s">
        <v>37</v>
      </c>
      <c r="B26" s="237"/>
      <c r="C26" s="237"/>
      <c r="D26" s="237"/>
      <c r="E26" s="238"/>
      <c r="F26" s="153"/>
      <c r="G26" s="29"/>
      <c r="H26" s="187">
        <v>0</v>
      </c>
    </row>
    <row r="27" spans="1:8" ht="30" customHeight="1" x14ac:dyDescent="0.25">
      <c r="A27" s="239" t="s">
        <v>7</v>
      </c>
      <c r="B27" s="240"/>
      <c r="C27" s="240"/>
      <c r="D27" s="240"/>
      <c r="E27" s="241"/>
      <c r="F27" s="150"/>
      <c r="G27" s="150"/>
      <c r="H27" s="186"/>
    </row>
    <row r="28" spans="1:8" x14ac:dyDescent="0.25">
      <c r="F28" s="154"/>
    </row>
    <row r="29" spans="1:8" x14ac:dyDescent="0.25">
      <c r="F29" s="155"/>
    </row>
    <row r="30" spans="1:8" ht="15" customHeight="1" x14ac:dyDescent="0.25">
      <c r="A30" s="220" t="s">
        <v>11</v>
      </c>
      <c r="B30" s="303"/>
      <c r="C30" s="303"/>
      <c r="D30" s="303"/>
      <c r="E30" s="304"/>
      <c r="F30" s="156">
        <f>F27</f>
        <v>0</v>
      </c>
      <c r="G30" s="156"/>
      <c r="H30" s="156">
        <f t="shared" ref="H30" si="0">H27</f>
        <v>0</v>
      </c>
    </row>
    <row r="31" spans="1:8" ht="11.25" customHeight="1" x14ac:dyDescent="0.25">
      <c r="A31" s="13"/>
      <c r="B31" s="14"/>
      <c r="C31" s="14"/>
      <c r="D31" s="14"/>
      <c r="E31" s="14"/>
      <c r="F31" s="15"/>
      <c r="G31" s="15"/>
      <c r="H31" s="15"/>
    </row>
    <row r="32" spans="1:8" ht="8.25" customHeight="1" x14ac:dyDescent="0.25"/>
    <row r="33" spans="1:8" ht="8.25" customHeight="1" x14ac:dyDescent="0.25"/>
    <row r="34" spans="1:8" ht="29.25" customHeight="1" x14ac:dyDescent="0.25">
      <c r="A34" s="235" t="s">
        <v>38</v>
      </c>
      <c r="B34" s="235"/>
      <c r="C34" s="235"/>
      <c r="D34" s="235"/>
      <c r="E34" s="235"/>
      <c r="F34" s="235"/>
      <c r="G34" s="235"/>
      <c r="H34" s="235"/>
    </row>
  </sheetData>
  <mergeCells count="18">
    <mergeCell ref="A34:H34"/>
    <mergeCell ref="A23:H23"/>
    <mergeCell ref="A30:E30"/>
    <mergeCell ref="A26:E26"/>
    <mergeCell ref="A27:E27"/>
    <mergeCell ref="A19:E19"/>
    <mergeCell ref="A20:E20"/>
    <mergeCell ref="A21:E21"/>
    <mergeCell ref="A13:E13"/>
    <mergeCell ref="A14:E14"/>
    <mergeCell ref="A16:H16"/>
    <mergeCell ref="A12:E12"/>
    <mergeCell ref="A5:H5"/>
    <mergeCell ref="A1:H1"/>
    <mergeCell ref="A3:H3"/>
    <mergeCell ref="A8:E8"/>
    <mergeCell ref="A9:E9"/>
    <mergeCell ref="A10:E10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topLeftCell="A40" workbookViewId="0">
      <selection activeCell="A2" sqref="A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8.140625" customWidth="1"/>
    <col min="5" max="7" width="25.28515625" customWidth="1"/>
    <col min="8" max="8" width="13.85546875" customWidth="1"/>
    <col min="9" max="9" width="11.85546875" customWidth="1"/>
  </cols>
  <sheetData>
    <row r="1" spans="1:9" ht="42" customHeight="1" x14ac:dyDescent="0.25">
      <c r="A1" s="222" t="s">
        <v>244</v>
      </c>
      <c r="B1" s="222"/>
      <c r="C1" s="222"/>
      <c r="D1" s="222"/>
      <c r="E1" s="222"/>
      <c r="F1" s="222"/>
      <c r="G1" s="222"/>
    </row>
    <row r="2" spans="1:9" ht="18" customHeight="1" x14ac:dyDescent="0.25">
      <c r="A2" s="5"/>
      <c r="B2" s="5"/>
      <c r="C2" s="5"/>
      <c r="D2" s="5"/>
      <c r="E2" s="5"/>
      <c r="F2" s="5"/>
      <c r="G2" s="5"/>
    </row>
    <row r="3" spans="1:9" ht="15.75" x14ac:dyDescent="0.25">
      <c r="A3" s="222" t="s">
        <v>30</v>
      </c>
      <c r="B3" s="222"/>
      <c r="C3" s="222"/>
      <c r="D3" s="222"/>
      <c r="E3" s="222"/>
      <c r="F3" s="222"/>
      <c r="G3" s="224"/>
    </row>
    <row r="4" spans="1:9" ht="18" x14ac:dyDescent="0.25">
      <c r="A4" s="5"/>
      <c r="B4" s="5"/>
      <c r="C4" s="5"/>
      <c r="D4" s="5"/>
      <c r="E4" s="5"/>
      <c r="F4" s="5"/>
      <c r="G4" s="6"/>
    </row>
    <row r="5" spans="1:9" ht="18" customHeight="1" x14ac:dyDescent="0.25">
      <c r="A5" s="222" t="s">
        <v>14</v>
      </c>
      <c r="B5" s="223"/>
      <c r="C5" s="223"/>
      <c r="D5" s="223"/>
      <c r="E5" s="223"/>
      <c r="F5" s="223"/>
      <c r="G5" s="223"/>
    </row>
    <row r="6" spans="1:9" ht="18" x14ac:dyDescent="0.25">
      <c r="A6" s="5"/>
      <c r="B6" s="5"/>
      <c r="C6" s="5"/>
      <c r="D6" s="5"/>
      <c r="E6" s="5"/>
      <c r="F6" s="5"/>
      <c r="G6" s="6"/>
    </row>
    <row r="7" spans="1:9" ht="15.75" x14ac:dyDescent="0.25">
      <c r="A7" s="222" t="s">
        <v>1</v>
      </c>
      <c r="B7" s="242"/>
      <c r="C7" s="242"/>
      <c r="D7" s="242"/>
      <c r="E7" s="242"/>
      <c r="F7" s="242"/>
      <c r="G7" s="242"/>
    </row>
    <row r="8" spans="1:9" ht="15.75" x14ac:dyDescent="0.25">
      <c r="A8" s="158"/>
      <c r="B8" s="160"/>
      <c r="C8" s="160"/>
      <c r="D8" s="160"/>
      <c r="E8" s="160"/>
      <c r="F8" s="160"/>
      <c r="G8" s="160"/>
    </row>
    <row r="9" spans="1:9" ht="18" x14ac:dyDescent="0.25">
      <c r="A9" s="5"/>
      <c r="B9" s="5"/>
      <c r="C9" s="5"/>
      <c r="D9" s="5"/>
      <c r="E9" s="5"/>
      <c r="F9" s="5"/>
      <c r="G9" s="6"/>
    </row>
    <row r="10" spans="1:9" x14ac:dyDescent="0.25">
      <c r="A10" s="134" t="s">
        <v>15</v>
      </c>
      <c r="B10" s="16" t="s">
        <v>16</v>
      </c>
      <c r="C10" s="16" t="s">
        <v>17</v>
      </c>
      <c r="D10" s="16" t="s">
        <v>13</v>
      </c>
      <c r="E10" s="134" t="s">
        <v>186</v>
      </c>
      <c r="F10" s="134" t="s">
        <v>39</v>
      </c>
      <c r="G10" s="134" t="s">
        <v>238</v>
      </c>
      <c r="H10" s="173" t="s">
        <v>188</v>
      </c>
      <c r="I10" s="173" t="s">
        <v>189</v>
      </c>
    </row>
    <row r="11" spans="1:9" x14ac:dyDescent="0.25">
      <c r="A11" s="4"/>
      <c r="B11" s="171"/>
      <c r="C11" s="171"/>
      <c r="D11" s="172">
        <v>1</v>
      </c>
      <c r="E11" s="172">
        <v>2</v>
      </c>
      <c r="F11" s="172">
        <v>3</v>
      </c>
      <c r="G11" s="172">
        <v>4</v>
      </c>
      <c r="H11" s="174" t="s">
        <v>190</v>
      </c>
      <c r="I11" s="174" t="s">
        <v>191</v>
      </c>
    </row>
    <row r="12" spans="1:9" x14ac:dyDescent="0.25">
      <c r="A12" s="134"/>
      <c r="B12" s="16"/>
      <c r="C12" s="16"/>
      <c r="D12" s="16" t="s">
        <v>110</v>
      </c>
      <c r="E12" s="43">
        <f t="shared" ref="E12:G12" si="0">E13+E28+E31</f>
        <v>960395.03999999992</v>
      </c>
      <c r="F12" s="43">
        <f t="shared" si="0"/>
        <v>903761</v>
      </c>
      <c r="G12" s="43">
        <f t="shared" si="0"/>
        <v>1213348.48</v>
      </c>
      <c r="H12" s="183">
        <f>SUM(G12/E12*100)</f>
        <v>126.33847838281216</v>
      </c>
      <c r="I12" s="183">
        <f>SUM(G12/F12*100)</f>
        <v>134.25545913134113</v>
      </c>
    </row>
    <row r="13" spans="1:9" ht="15.75" customHeight="1" x14ac:dyDescent="0.25">
      <c r="A13" s="135">
        <v>6</v>
      </c>
      <c r="B13" s="135"/>
      <c r="C13" s="135"/>
      <c r="D13" s="135" t="s">
        <v>18</v>
      </c>
      <c r="E13" s="48">
        <f t="shared" ref="E13:G13" si="1">E14+E17+E19+E21+E24</f>
        <v>960235.35</v>
      </c>
      <c r="F13" s="48">
        <f t="shared" si="1"/>
        <v>903761</v>
      </c>
      <c r="G13" s="48">
        <f t="shared" si="1"/>
        <v>1213348.48</v>
      </c>
      <c r="H13" s="183">
        <f>SUM(G13/E13*100)</f>
        <v>126.35948884822872</v>
      </c>
      <c r="I13" s="183">
        <f t="shared" ref="I13:I33" si="2">SUM(G13/F13*100)</f>
        <v>134.25545913134113</v>
      </c>
    </row>
    <row r="14" spans="1:9" ht="42" customHeight="1" x14ac:dyDescent="0.25">
      <c r="A14" s="139"/>
      <c r="B14" s="139">
        <v>63</v>
      </c>
      <c r="C14" s="139"/>
      <c r="D14" s="139" t="s">
        <v>41</v>
      </c>
      <c r="E14" s="101">
        <f t="shared" ref="E14:G14" si="3">E15+E16</f>
        <v>804933.81</v>
      </c>
      <c r="F14" s="101">
        <f t="shared" si="3"/>
        <v>792840</v>
      </c>
      <c r="G14" s="101">
        <f t="shared" si="3"/>
        <v>1097345.04</v>
      </c>
      <c r="H14" s="183">
        <f t="shared" ref="H14:H33" si="4">SUM(G14/E14*100)</f>
        <v>136.3273633642001</v>
      </c>
      <c r="I14" s="183">
        <f t="shared" si="2"/>
        <v>138.40687149992434</v>
      </c>
    </row>
    <row r="15" spans="1:9" x14ac:dyDescent="0.25">
      <c r="A15" s="10"/>
      <c r="B15" s="12"/>
      <c r="C15" s="12" t="s">
        <v>230</v>
      </c>
      <c r="D15" s="12" t="s">
        <v>193</v>
      </c>
      <c r="E15" s="46">
        <v>799827.53</v>
      </c>
      <c r="F15" s="46">
        <v>781440</v>
      </c>
      <c r="G15" s="46">
        <v>1096775.04</v>
      </c>
      <c r="H15" s="176">
        <f t="shared" si="4"/>
        <v>137.12644274697573</v>
      </c>
      <c r="I15" s="176">
        <f t="shared" si="2"/>
        <v>140.35307125307125</v>
      </c>
    </row>
    <row r="16" spans="1:9" x14ac:dyDescent="0.25">
      <c r="A16" s="10"/>
      <c r="B16" s="12"/>
      <c r="C16" s="12" t="s">
        <v>225</v>
      </c>
      <c r="D16" s="12" t="s">
        <v>226</v>
      </c>
      <c r="E16" s="46">
        <v>5106.28</v>
      </c>
      <c r="F16" s="46">
        <v>11400</v>
      </c>
      <c r="G16" s="46">
        <v>570</v>
      </c>
      <c r="H16" s="176">
        <f t="shared" si="4"/>
        <v>11.162725114956485</v>
      </c>
      <c r="I16" s="176">
        <f t="shared" si="2"/>
        <v>5</v>
      </c>
    </row>
    <row r="17" spans="1:9" x14ac:dyDescent="0.25">
      <c r="A17" s="141"/>
      <c r="B17" s="141">
        <v>64</v>
      </c>
      <c r="C17" s="142"/>
      <c r="D17" s="141" t="s">
        <v>163</v>
      </c>
      <c r="E17" s="101">
        <f t="shared" ref="E17:G17" si="5">E18</f>
        <v>70.069999999999993</v>
      </c>
      <c r="F17" s="101">
        <f t="shared" si="5"/>
        <v>140</v>
      </c>
      <c r="G17" s="101">
        <f t="shared" si="5"/>
        <v>1261.43</v>
      </c>
      <c r="H17" s="183">
        <f t="shared" si="4"/>
        <v>1800.2426145283291</v>
      </c>
      <c r="I17" s="183">
        <f t="shared" si="2"/>
        <v>901.0214285714286</v>
      </c>
    </row>
    <row r="18" spans="1:9" x14ac:dyDescent="0.25">
      <c r="A18" s="11"/>
      <c r="B18" s="11"/>
      <c r="C18" s="11" t="s">
        <v>194</v>
      </c>
      <c r="D18" s="11" t="s">
        <v>195</v>
      </c>
      <c r="E18" s="46">
        <v>70.069999999999993</v>
      </c>
      <c r="F18" s="46">
        <v>140</v>
      </c>
      <c r="G18" s="46">
        <v>1261.43</v>
      </c>
      <c r="H18" s="176">
        <f t="shared" si="4"/>
        <v>1800.2426145283291</v>
      </c>
      <c r="I18" s="176">
        <f t="shared" si="2"/>
        <v>901.0214285714286</v>
      </c>
    </row>
    <row r="19" spans="1:9" ht="66.75" customHeight="1" x14ac:dyDescent="0.25">
      <c r="A19" s="141"/>
      <c r="B19" s="141">
        <v>65</v>
      </c>
      <c r="C19" s="142"/>
      <c r="D19" s="143" t="s">
        <v>165</v>
      </c>
      <c r="E19" s="101">
        <f t="shared" ref="E19:G19" si="6">E20</f>
        <v>42991.82</v>
      </c>
      <c r="F19" s="101">
        <f t="shared" si="6"/>
        <v>37592</v>
      </c>
      <c r="G19" s="101">
        <f t="shared" si="6"/>
        <v>10346.11</v>
      </c>
      <c r="H19" s="183">
        <f t="shared" si="4"/>
        <v>24.065298933611093</v>
      </c>
      <c r="I19" s="183">
        <f t="shared" si="2"/>
        <v>27.522105767184506</v>
      </c>
    </row>
    <row r="20" spans="1:9" x14ac:dyDescent="0.25">
      <c r="A20" s="11"/>
      <c r="B20" s="11"/>
      <c r="C20" s="11" t="s">
        <v>192</v>
      </c>
      <c r="D20" s="11" t="s">
        <v>167</v>
      </c>
      <c r="E20" s="46">
        <v>42991.82</v>
      </c>
      <c r="F20" s="46">
        <v>37592</v>
      </c>
      <c r="G20" s="46">
        <v>10346.11</v>
      </c>
      <c r="H20" s="176">
        <f t="shared" si="4"/>
        <v>24.065298933611093</v>
      </c>
      <c r="I20" s="176">
        <f t="shared" si="2"/>
        <v>27.522105767184506</v>
      </c>
    </row>
    <row r="21" spans="1:9" ht="66" customHeight="1" x14ac:dyDescent="0.25">
      <c r="A21" s="141"/>
      <c r="B21" s="141">
        <v>66</v>
      </c>
      <c r="C21" s="141"/>
      <c r="D21" s="143" t="s">
        <v>168</v>
      </c>
      <c r="E21" s="101">
        <f t="shared" ref="E21:G21" si="7">E22+E23</f>
        <v>1676.02</v>
      </c>
      <c r="F21" s="101">
        <f t="shared" si="7"/>
        <v>1714</v>
      </c>
      <c r="G21" s="101">
        <f t="shared" si="7"/>
        <v>70</v>
      </c>
      <c r="H21" s="183">
        <f t="shared" si="4"/>
        <v>4.176561138888558</v>
      </c>
      <c r="I21" s="183">
        <f t="shared" si="2"/>
        <v>4.0840140023337224</v>
      </c>
    </row>
    <row r="22" spans="1:9" x14ac:dyDescent="0.25">
      <c r="A22" s="11"/>
      <c r="B22" s="11"/>
      <c r="C22" s="11" t="s">
        <v>194</v>
      </c>
      <c r="D22" s="11" t="s">
        <v>209</v>
      </c>
      <c r="E22" s="46">
        <v>1676.02</v>
      </c>
      <c r="F22" s="46">
        <v>854</v>
      </c>
      <c r="G22" s="46">
        <v>0</v>
      </c>
      <c r="H22" s="176">
        <f t="shared" si="4"/>
        <v>0</v>
      </c>
      <c r="I22" s="176">
        <f t="shared" si="2"/>
        <v>0</v>
      </c>
    </row>
    <row r="23" spans="1:9" x14ac:dyDescent="0.25">
      <c r="A23" s="11"/>
      <c r="B23" s="11"/>
      <c r="C23" s="11" t="s">
        <v>225</v>
      </c>
      <c r="D23" s="11" t="s">
        <v>226</v>
      </c>
      <c r="E23" s="46">
        <v>0</v>
      </c>
      <c r="F23" s="46">
        <v>860</v>
      </c>
      <c r="G23" s="46">
        <v>70</v>
      </c>
      <c r="H23" s="176" t="e">
        <f t="shared" si="4"/>
        <v>#DIV/0!</v>
      </c>
      <c r="I23" s="176">
        <f t="shared" si="2"/>
        <v>8.1395348837209305</v>
      </c>
    </row>
    <row r="24" spans="1:9" ht="51" customHeight="1" x14ac:dyDescent="0.25">
      <c r="A24" s="141"/>
      <c r="B24" s="141">
        <v>67</v>
      </c>
      <c r="C24" s="141"/>
      <c r="D24" s="143" t="s">
        <v>42</v>
      </c>
      <c r="E24" s="101">
        <f t="shared" ref="E24:G24" si="8">E25+E26+E27</f>
        <v>110563.63</v>
      </c>
      <c r="F24" s="101">
        <f t="shared" si="8"/>
        <v>71475</v>
      </c>
      <c r="G24" s="101">
        <f t="shared" si="8"/>
        <v>104325.9</v>
      </c>
      <c r="H24" s="183">
        <f t="shared" si="4"/>
        <v>94.358244207430587</v>
      </c>
      <c r="I24" s="183">
        <f t="shared" si="2"/>
        <v>145.9613850996852</v>
      </c>
    </row>
    <row r="25" spans="1:9" x14ac:dyDescent="0.25">
      <c r="A25" s="11"/>
      <c r="B25" s="11"/>
      <c r="C25" s="11" t="s">
        <v>170</v>
      </c>
      <c r="D25" s="11" t="s">
        <v>115</v>
      </c>
      <c r="E25" s="46">
        <v>0</v>
      </c>
      <c r="F25" s="46">
        <v>0</v>
      </c>
      <c r="G25" s="46">
        <v>3117.78</v>
      </c>
      <c r="H25" s="176" t="e">
        <f t="shared" si="4"/>
        <v>#DIV/0!</v>
      </c>
      <c r="I25" s="176" t="e">
        <f t="shared" si="2"/>
        <v>#DIV/0!</v>
      </c>
    </row>
    <row r="26" spans="1:9" x14ac:dyDescent="0.25">
      <c r="A26" s="11"/>
      <c r="B26" s="11"/>
      <c r="C26" s="11" t="s">
        <v>228</v>
      </c>
      <c r="D26" s="11" t="s">
        <v>227</v>
      </c>
      <c r="E26" s="46">
        <v>110563.63</v>
      </c>
      <c r="F26" s="46">
        <v>60497</v>
      </c>
      <c r="G26" s="46">
        <v>64109</v>
      </c>
      <c r="H26" s="176">
        <f t="shared" si="4"/>
        <v>57.983805343583597</v>
      </c>
      <c r="I26" s="176">
        <f t="shared" si="2"/>
        <v>105.97054399391706</v>
      </c>
    </row>
    <row r="27" spans="1:9" x14ac:dyDescent="0.25">
      <c r="A27" s="11"/>
      <c r="B27" s="11"/>
      <c r="C27" s="11" t="s">
        <v>169</v>
      </c>
      <c r="D27" s="11" t="s">
        <v>19</v>
      </c>
      <c r="E27" s="46">
        <v>0</v>
      </c>
      <c r="F27" s="46">
        <v>10978</v>
      </c>
      <c r="G27" s="46">
        <v>37099.120000000003</v>
      </c>
      <c r="H27" s="176" t="e">
        <f t="shared" si="4"/>
        <v>#DIV/0!</v>
      </c>
      <c r="I27" s="176">
        <f t="shared" si="2"/>
        <v>337.94060848970673</v>
      </c>
    </row>
    <row r="28" spans="1:9" ht="25.5" x14ac:dyDescent="0.25">
      <c r="A28" s="136">
        <v>7</v>
      </c>
      <c r="B28" s="137"/>
      <c r="C28" s="137"/>
      <c r="D28" s="138" t="s">
        <v>20</v>
      </c>
      <c r="E28" s="48">
        <f t="shared" ref="E28:G29" si="9">E29</f>
        <v>159.69</v>
      </c>
      <c r="F28" s="48">
        <f t="shared" si="9"/>
        <v>0</v>
      </c>
      <c r="G28" s="48">
        <f t="shared" si="9"/>
        <v>0</v>
      </c>
      <c r="H28" s="183">
        <f t="shared" si="4"/>
        <v>0</v>
      </c>
      <c r="I28" s="183" t="e">
        <f t="shared" si="2"/>
        <v>#DIV/0!</v>
      </c>
    </row>
    <row r="29" spans="1:9" ht="38.25" x14ac:dyDescent="0.25">
      <c r="A29" s="139"/>
      <c r="B29" s="139">
        <v>72</v>
      </c>
      <c r="C29" s="139"/>
      <c r="D29" s="144" t="s">
        <v>40</v>
      </c>
      <c r="E29" s="101">
        <f t="shared" si="9"/>
        <v>159.69</v>
      </c>
      <c r="F29" s="101">
        <f t="shared" si="9"/>
        <v>0</v>
      </c>
      <c r="G29" s="101">
        <f t="shared" si="9"/>
        <v>0</v>
      </c>
      <c r="H29" s="183">
        <f t="shared" si="4"/>
        <v>0</v>
      </c>
      <c r="I29" s="183" t="e">
        <f t="shared" si="2"/>
        <v>#DIV/0!</v>
      </c>
    </row>
    <row r="30" spans="1:9" ht="25.5" x14ac:dyDescent="0.25">
      <c r="A30" s="12"/>
      <c r="B30" s="12"/>
      <c r="C30" s="11" t="s">
        <v>171</v>
      </c>
      <c r="D30" s="35" t="s">
        <v>229</v>
      </c>
      <c r="E30" s="46">
        <v>159.69</v>
      </c>
      <c r="F30" s="46">
        <v>0</v>
      </c>
      <c r="G30" s="46">
        <v>0</v>
      </c>
      <c r="H30" s="176">
        <f t="shared" si="4"/>
        <v>0</v>
      </c>
      <c r="I30" s="176" t="e">
        <f t="shared" si="2"/>
        <v>#DIV/0!</v>
      </c>
    </row>
    <row r="31" spans="1:9" x14ac:dyDescent="0.25">
      <c r="A31" s="135">
        <v>9</v>
      </c>
      <c r="B31" s="135"/>
      <c r="C31" s="145"/>
      <c r="D31" s="146" t="s">
        <v>173</v>
      </c>
      <c r="E31" s="147">
        <f t="shared" ref="E31:G31" si="10">E32</f>
        <v>0</v>
      </c>
      <c r="F31" s="147">
        <f t="shared" si="10"/>
        <v>0</v>
      </c>
      <c r="G31" s="147">
        <f t="shared" si="10"/>
        <v>0</v>
      </c>
      <c r="H31" s="183" t="e">
        <f t="shared" si="4"/>
        <v>#DIV/0!</v>
      </c>
      <c r="I31" s="183" t="e">
        <f t="shared" si="2"/>
        <v>#DIV/0!</v>
      </c>
    </row>
    <row r="32" spans="1:9" x14ac:dyDescent="0.25">
      <c r="A32" s="139"/>
      <c r="B32" s="139">
        <v>92</v>
      </c>
      <c r="C32" s="141"/>
      <c r="D32" s="143" t="s">
        <v>174</v>
      </c>
      <c r="E32" s="148">
        <f t="shared" ref="E32:G32" si="11">E33</f>
        <v>0</v>
      </c>
      <c r="F32" s="148">
        <f t="shared" si="11"/>
        <v>0</v>
      </c>
      <c r="G32" s="148">
        <f t="shared" si="11"/>
        <v>0</v>
      </c>
      <c r="H32" s="183" t="e">
        <f t="shared" si="4"/>
        <v>#DIV/0!</v>
      </c>
      <c r="I32" s="183" t="e">
        <f t="shared" si="2"/>
        <v>#DIV/0!</v>
      </c>
    </row>
    <row r="33" spans="1:9" x14ac:dyDescent="0.25">
      <c r="A33" s="12"/>
      <c r="B33" s="12"/>
      <c r="C33" s="11"/>
      <c r="D33" s="35"/>
      <c r="E33" s="46">
        <v>0</v>
      </c>
      <c r="F33" s="46"/>
      <c r="G33" s="46">
        <v>0</v>
      </c>
      <c r="H33" s="176" t="e">
        <f t="shared" si="4"/>
        <v>#DIV/0!</v>
      </c>
      <c r="I33" s="176" t="e">
        <f t="shared" si="2"/>
        <v>#DIV/0!</v>
      </c>
    </row>
    <row r="34" spans="1:9" x14ac:dyDescent="0.25">
      <c r="A34" s="130"/>
      <c r="B34" s="130"/>
      <c r="C34" s="131"/>
      <c r="D34" s="131"/>
      <c r="E34" s="132"/>
      <c r="F34" s="132"/>
      <c r="G34" s="132"/>
    </row>
    <row r="36" spans="1:9" ht="15.75" customHeight="1" x14ac:dyDescent="0.25">
      <c r="A36" s="222" t="s">
        <v>21</v>
      </c>
      <c r="B36" s="222"/>
      <c r="C36" s="222"/>
      <c r="D36" s="222"/>
      <c r="E36" s="222"/>
      <c r="F36" s="222"/>
      <c r="G36" s="222"/>
    </row>
    <row r="37" spans="1:9" ht="18" x14ac:dyDescent="0.25">
      <c r="A37" s="20"/>
      <c r="B37" s="20"/>
      <c r="C37" s="20"/>
      <c r="D37" s="20"/>
      <c r="E37" s="20"/>
      <c r="F37" s="20"/>
      <c r="G37" s="6"/>
    </row>
    <row r="38" spans="1:9" x14ac:dyDescent="0.25">
      <c r="A38" s="134" t="s">
        <v>15</v>
      </c>
      <c r="B38" s="16" t="s">
        <v>16</v>
      </c>
      <c r="C38" s="16" t="s">
        <v>17</v>
      </c>
      <c r="D38" s="16" t="s">
        <v>22</v>
      </c>
      <c r="E38" s="134" t="s">
        <v>12</v>
      </c>
      <c r="F38" s="134" t="s">
        <v>39</v>
      </c>
      <c r="G38" s="134" t="s">
        <v>238</v>
      </c>
      <c r="H38" s="173" t="s">
        <v>188</v>
      </c>
      <c r="I38" s="173" t="s">
        <v>189</v>
      </c>
    </row>
    <row r="39" spans="1:9" x14ac:dyDescent="0.25">
      <c r="A39" s="4"/>
      <c r="B39" s="171"/>
      <c r="C39" s="171"/>
      <c r="D39" s="172">
        <v>1</v>
      </c>
      <c r="E39" s="172">
        <v>2</v>
      </c>
      <c r="F39" s="172">
        <v>3</v>
      </c>
      <c r="G39" s="172">
        <v>4</v>
      </c>
      <c r="H39" s="177" t="s">
        <v>190</v>
      </c>
      <c r="I39" s="177" t="s">
        <v>191</v>
      </c>
    </row>
    <row r="40" spans="1:9" x14ac:dyDescent="0.25">
      <c r="A40" s="134"/>
      <c r="B40" s="16"/>
      <c r="C40" s="16"/>
      <c r="D40" s="16" t="s">
        <v>110</v>
      </c>
      <c r="E40" s="43">
        <f>E41+E70</f>
        <v>930228.39</v>
      </c>
      <c r="F40" s="43">
        <f>F41+F70</f>
        <v>903761</v>
      </c>
      <c r="G40" s="43">
        <f>G41+G70</f>
        <v>1156270.05</v>
      </c>
      <c r="H40" s="184">
        <f>SUM(G40/E40*100)</f>
        <v>124.29958733037594</v>
      </c>
      <c r="I40" s="184">
        <f>SUM(G40/F40*100)</f>
        <v>127.93980377555572</v>
      </c>
    </row>
    <row r="41" spans="1:9" ht="15.75" customHeight="1" x14ac:dyDescent="0.25">
      <c r="A41" s="135">
        <v>3</v>
      </c>
      <c r="B41" s="135"/>
      <c r="C41" s="135"/>
      <c r="D41" s="135" t="s">
        <v>23</v>
      </c>
      <c r="E41" s="48">
        <f>E42+E46+E57+E61+E64</f>
        <v>909746.33</v>
      </c>
      <c r="F41" s="48">
        <f>F42+F46+F57+F61+F64+F55</f>
        <v>895261</v>
      </c>
      <c r="G41" s="48">
        <f>G42+G46+G57+G61+G64+G68</f>
        <v>1135420.24</v>
      </c>
      <c r="H41" s="184">
        <f t="shared" ref="H41:H76" si="12">SUM(G41/E41*100)</f>
        <v>124.80624571467082</v>
      </c>
      <c r="I41" s="184">
        <f t="shared" ref="I41:I76" si="13">SUM(G41/F41*100)</f>
        <v>126.825611748976</v>
      </c>
    </row>
    <row r="42" spans="1:9" ht="15.75" customHeight="1" x14ac:dyDescent="0.25">
      <c r="A42" s="139"/>
      <c r="B42" s="139">
        <v>31</v>
      </c>
      <c r="C42" s="139"/>
      <c r="D42" s="139" t="s">
        <v>24</v>
      </c>
      <c r="E42" s="101">
        <f t="shared" ref="E42:F42" si="14">E43+E44+E45</f>
        <v>780416.5</v>
      </c>
      <c r="F42" s="101">
        <f t="shared" si="14"/>
        <v>752999</v>
      </c>
      <c r="G42" s="101">
        <f>G43+G44</f>
        <v>883623.1</v>
      </c>
      <c r="H42" s="184">
        <f t="shared" si="12"/>
        <v>113.22455381197092</v>
      </c>
      <c r="I42" s="184">
        <f t="shared" si="13"/>
        <v>117.34718107195361</v>
      </c>
    </row>
    <row r="43" spans="1:9" x14ac:dyDescent="0.25">
      <c r="A43" s="11"/>
      <c r="B43" s="11"/>
      <c r="C43" s="11" t="s">
        <v>169</v>
      </c>
      <c r="D43" s="11" t="s">
        <v>19</v>
      </c>
      <c r="E43" s="46">
        <v>10888.15</v>
      </c>
      <c r="F43" s="46">
        <v>9559</v>
      </c>
      <c r="G43" s="46">
        <v>15873.41</v>
      </c>
      <c r="H43" s="178">
        <f t="shared" si="12"/>
        <v>145.78610691439778</v>
      </c>
      <c r="I43" s="178">
        <f t="shared" si="13"/>
        <v>166.05722355894969</v>
      </c>
    </row>
    <row r="44" spans="1:9" x14ac:dyDescent="0.25">
      <c r="A44" s="11"/>
      <c r="B44" s="11"/>
      <c r="C44" s="11" t="s">
        <v>230</v>
      </c>
      <c r="D44" s="11" t="s">
        <v>193</v>
      </c>
      <c r="E44" s="46">
        <v>769528.35</v>
      </c>
      <c r="F44" s="46">
        <v>743440</v>
      </c>
      <c r="G44" s="46">
        <v>867749.69</v>
      </c>
      <c r="H44" s="178">
        <f t="shared" si="12"/>
        <v>112.76383644605166</v>
      </c>
      <c r="I44" s="178">
        <f t="shared" si="13"/>
        <v>116.72087727321639</v>
      </c>
    </row>
    <row r="45" spans="1:9" x14ac:dyDescent="0.25">
      <c r="A45" s="11"/>
      <c r="B45" s="11"/>
      <c r="C45" s="11"/>
      <c r="D45" s="11"/>
      <c r="E45" s="45"/>
      <c r="F45" s="46"/>
      <c r="G45" s="46"/>
      <c r="H45" s="178" t="e">
        <f t="shared" si="12"/>
        <v>#DIV/0!</v>
      </c>
      <c r="I45" s="178" t="e">
        <f t="shared" si="13"/>
        <v>#DIV/0!</v>
      </c>
    </row>
    <row r="46" spans="1:9" x14ac:dyDescent="0.25">
      <c r="A46" s="141"/>
      <c r="B46" s="141">
        <v>32</v>
      </c>
      <c r="C46" s="142"/>
      <c r="D46" s="141" t="s">
        <v>33</v>
      </c>
      <c r="E46" s="101">
        <f t="shared" ref="E46:F46" si="15">SUM(E47:E54)</f>
        <v>118200.48</v>
      </c>
      <c r="F46" s="101">
        <f t="shared" si="15"/>
        <v>130930</v>
      </c>
      <c r="G46" s="101">
        <f>G47+G48+G50+G51+G52+G54</f>
        <v>214545.18</v>
      </c>
      <c r="H46" s="184">
        <f t="shared" si="12"/>
        <v>181.50956747383765</v>
      </c>
      <c r="I46" s="184">
        <f t="shared" si="13"/>
        <v>163.86250668296037</v>
      </c>
    </row>
    <row r="47" spans="1:9" x14ac:dyDescent="0.25">
      <c r="A47" s="11"/>
      <c r="B47" s="11"/>
      <c r="C47" s="11" t="s">
        <v>169</v>
      </c>
      <c r="D47" s="11" t="s">
        <v>19</v>
      </c>
      <c r="E47" s="46">
        <v>2615.17</v>
      </c>
      <c r="F47" s="46">
        <v>1419</v>
      </c>
      <c r="G47" s="46">
        <v>11963.99</v>
      </c>
      <c r="H47" s="178">
        <f t="shared" si="12"/>
        <v>457.48421708722572</v>
      </c>
      <c r="I47" s="178">
        <f t="shared" si="13"/>
        <v>843.12825933756164</v>
      </c>
    </row>
    <row r="48" spans="1:9" x14ac:dyDescent="0.25">
      <c r="A48" s="11"/>
      <c r="B48" s="22"/>
      <c r="C48" s="11" t="s">
        <v>194</v>
      </c>
      <c r="D48" s="11" t="s">
        <v>195</v>
      </c>
      <c r="E48" s="46">
        <v>829.26</v>
      </c>
      <c r="F48" s="46">
        <v>994</v>
      </c>
      <c r="G48" s="46">
        <v>544.44000000000005</v>
      </c>
      <c r="H48" s="178">
        <f t="shared" si="12"/>
        <v>65.653715360683023</v>
      </c>
      <c r="I48" s="178">
        <f t="shared" si="13"/>
        <v>54.772635814889334</v>
      </c>
    </row>
    <row r="49" spans="1:9" hidden="1" x14ac:dyDescent="0.25">
      <c r="A49" s="11"/>
      <c r="B49" s="22"/>
      <c r="C49" s="11" t="s">
        <v>175</v>
      </c>
      <c r="D49" s="35"/>
      <c r="E49" s="46"/>
      <c r="F49" s="46"/>
      <c r="G49" s="46">
        <v>0</v>
      </c>
      <c r="H49" s="178" t="e">
        <f t="shared" si="12"/>
        <v>#DIV/0!</v>
      </c>
      <c r="I49" s="178" t="e">
        <f t="shared" si="13"/>
        <v>#DIV/0!</v>
      </c>
    </row>
    <row r="50" spans="1:9" x14ac:dyDescent="0.25">
      <c r="A50" s="11"/>
      <c r="B50" s="22"/>
      <c r="C50" s="11" t="s">
        <v>228</v>
      </c>
      <c r="D50" s="11" t="s">
        <v>231</v>
      </c>
      <c r="E50" s="46">
        <v>66464.570000000007</v>
      </c>
      <c r="F50" s="46">
        <v>57297</v>
      </c>
      <c r="G50" s="46">
        <v>64109</v>
      </c>
      <c r="H50" s="178">
        <f t="shared" si="12"/>
        <v>96.455901241819504</v>
      </c>
      <c r="I50" s="178">
        <f t="shared" si="13"/>
        <v>111.88892961237062</v>
      </c>
    </row>
    <row r="51" spans="1:9" x14ac:dyDescent="0.25">
      <c r="A51" s="11"/>
      <c r="B51" s="22"/>
      <c r="C51" s="11" t="s">
        <v>232</v>
      </c>
      <c r="D51" s="11" t="s">
        <v>176</v>
      </c>
      <c r="E51" s="46">
        <v>35883.79</v>
      </c>
      <c r="F51" s="46">
        <v>37260</v>
      </c>
      <c r="G51" s="46">
        <v>10234.280000000001</v>
      </c>
      <c r="H51" s="178">
        <f t="shared" si="12"/>
        <v>28.520621706904425</v>
      </c>
      <c r="I51" s="178">
        <f t="shared" si="13"/>
        <v>27.46720343531938</v>
      </c>
    </row>
    <row r="52" spans="1:9" x14ac:dyDescent="0.25">
      <c r="A52" s="11"/>
      <c r="B52" s="22"/>
      <c r="C52" s="11" t="s">
        <v>230</v>
      </c>
      <c r="D52" s="11" t="s">
        <v>193</v>
      </c>
      <c r="E52" s="46">
        <v>10439.9</v>
      </c>
      <c r="F52" s="46">
        <v>33100</v>
      </c>
      <c r="G52" s="46">
        <v>127490.5</v>
      </c>
      <c r="H52" s="178">
        <f t="shared" si="12"/>
        <v>1221.1850688224984</v>
      </c>
      <c r="I52" s="178">
        <f t="shared" si="13"/>
        <v>385.16767371601208</v>
      </c>
    </row>
    <row r="53" spans="1:9" hidden="1" x14ac:dyDescent="0.25">
      <c r="A53" s="11"/>
      <c r="B53" s="22"/>
      <c r="C53" s="11" t="s">
        <v>162</v>
      </c>
      <c r="D53" s="11" t="s">
        <v>103</v>
      </c>
      <c r="E53" s="46">
        <v>0</v>
      </c>
      <c r="F53" s="46">
        <v>0</v>
      </c>
      <c r="G53" s="46">
        <v>0</v>
      </c>
      <c r="H53" s="178" t="e">
        <f t="shared" si="12"/>
        <v>#DIV/0!</v>
      </c>
      <c r="I53" s="178" t="e">
        <f t="shared" si="13"/>
        <v>#DIV/0!</v>
      </c>
    </row>
    <row r="54" spans="1:9" x14ac:dyDescent="0.25">
      <c r="A54" s="11"/>
      <c r="B54" s="22"/>
      <c r="C54" s="11" t="s">
        <v>225</v>
      </c>
      <c r="D54" s="11" t="s">
        <v>233</v>
      </c>
      <c r="E54" s="46">
        <v>1967.79</v>
      </c>
      <c r="F54" s="46">
        <v>860</v>
      </c>
      <c r="G54" s="46">
        <v>202.97</v>
      </c>
      <c r="H54" s="178">
        <f t="shared" si="12"/>
        <v>10.3146169052592</v>
      </c>
      <c r="I54" s="178">
        <f t="shared" si="13"/>
        <v>23.601162790697675</v>
      </c>
    </row>
    <row r="55" spans="1:9" x14ac:dyDescent="0.25">
      <c r="A55" s="140"/>
      <c r="B55" s="141">
        <v>33</v>
      </c>
      <c r="C55" s="140"/>
      <c r="D55" s="141" t="s">
        <v>234</v>
      </c>
      <c r="E55" s="101">
        <v>0</v>
      </c>
      <c r="F55" s="101">
        <v>332</v>
      </c>
      <c r="G55" s="101">
        <v>0</v>
      </c>
      <c r="H55" s="211" t="e">
        <f t="shared" si="12"/>
        <v>#DIV/0!</v>
      </c>
      <c r="I55" s="211">
        <f t="shared" si="13"/>
        <v>0</v>
      </c>
    </row>
    <row r="56" spans="1:9" x14ac:dyDescent="0.25">
      <c r="A56" s="11"/>
      <c r="B56" s="22"/>
      <c r="C56" s="11" t="s">
        <v>192</v>
      </c>
      <c r="D56" s="11" t="s">
        <v>176</v>
      </c>
      <c r="E56" s="45">
        <v>0</v>
      </c>
      <c r="F56" s="45">
        <v>332</v>
      </c>
      <c r="G56" s="45">
        <v>0</v>
      </c>
      <c r="H56" s="178"/>
      <c r="I56" s="178"/>
    </row>
    <row r="57" spans="1:9" x14ac:dyDescent="0.25">
      <c r="A57" s="140"/>
      <c r="B57" s="141">
        <v>34</v>
      </c>
      <c r="C57" s="140"/>
      <c r="D57" s="141" t="s">
        <v>155</v>
      </c>
      <c r="E57" s="101">
        <f t="shared" ref="E57:G57" si="16">SUM(E58:E60)</f>
        <v>822.88</v>
      </c>
      <c r="F57" s="101">
        <f t="shared" si="16"/>
        <v>600</v>
      </c>
      <c r="G57" s="101">
        <f t="shared" si="16"/>
        <v>800</v>
      </c>
      <c r="H57" s="184">
        <f t="shared" si="12"/>
        <v>97.219521679953331</v>
      </c>
      <c r="I57" s="184">
        <f t="shared" si="13"/>
        <v>133.33333333333331</v>
      </c>
    </row>
    <row r="58" spans="1:9" hidden="1" x14ac:dyDescent="0.25">
      <c r="A58" s="11"/>
      <c r="B58" s="22"/>
      <c r="C58" s="11" t="s">
        <v>194</v>
      </c>
      <c r="D58" s="11" t="s">
        <v>195</v>
      </c>
      <c r="E58" s="46">
        <v>0</v>
      </c>
      <c r="F58" s="46">
        <v>0</v>
      </c>
      <c r="G58" s="46">
        <v>0</v>
      </c>
      <c r="H58" s="178" t="e">
        <f t="shared" si="12"/>
        <v>#DIV/0!</v>
      </c>
      <c r="I58" s="178" t="e">
        <f t="shared" si="13"/>
        <v>#DIV/0!</v>
      </c>
    </row>
    <row r="59" spans="1:9" x14ac:dyDescent="0.25">
      <c r="A59" s="11"/>
      <c r="B59" s="22"/>
      <c r="C59" s="11" t="s">
        <v>228</v>
      </c>
      <c r="D59" s="11" t="s">
        <v>231</v>
      </c>
      <c r="E59" s="46">
        <v>822.88</v>
      </c>
      <c r="F59" s="46">
        <v>600</v>
      </c>
      <c r="G59" s="46">
        <v>800</v>
      </c>
      <c r="H59" s="178">
        <f t="shared" si="12"/>
        <v>97.219521679953331</v>
      </c>
      <c r="I59" s="178">
        <f t="shared" si="13"/>
        <v>133.33333333333331</v>
      </c>
    </row>
    <row r="60" spans="1:9" hidden="1" x14ac:dyDescent="0.25">
      <c r="A60" s="11"/>
      <c r="B60" s="22"/>
      <c r="C60" s="11" t="s">
        <v>161</v>
      </c>
      <c r="D60" s="11" t="s">
        <v>89</v>
      </c>
      <c r="E60" s="46">
        <v>0</v>
      </c>
      <c r="F60" s="46">
        <v>0</v>
      </c>
      <c r="G60" s="46">
        <v>0</v>
      </c>
      <c r="H60" s="178" t="e">
        <f t="shared" si="12"/>
        <v>#DIV/0!</v>
      </c>
      <c r="I60" s="178" t="e">
        <f t="shared" si="13"/>
        <v>#DIV/0!</v>
      </c>
    </row>
    <row r="61" spans="1:9" ht="38.25" x14ac:dyDescent="0.25">
      <c r="A61" s="140"/>
      <c r="B61" s="141">
        <v>37</v>
      </c>
      <c r="C61" s="140"/>
      <c r="D61" s="143" t="s">
        <v>153</v>
      </c>
      <c r="E61" s="101">
        <f>E62+E63</f>
        <v>10306.470000000001</v>
      </c>
      <c r="F61" s="101">
        <f>F62+F63</f>
        <v>10400</v>
      </c>
      <c r="G61" s="101">
        <f>G62+G63</f>
        <v>35867.269999999997</v>
      </c>
      <c r="H61" s="184">
        <f t="shared" si="12"/>
        <v>348.00731967395234</v>
      </c>
      <c r="I61" s="184">
        <f t="shared" si="13"/>
        <v>344.87759615384613</v>
      </c>
    </row>
    <row r="62" spans="1:9" x14ac:dyDescent="0.25">
      <c r="A62" s="11"/>
      <c r="B62" s="22"/>
      <c r="C62" s="11" t="s">
        <v>170</v>
      </c>
      <c r="D62" s="11" t="s">
        <v>115</v>
      </c>
      <c r="E62" s="46">
        <v>2324.21</v>
      </c>
      <c r="F62" s="46">
        <v>2600</v>
      </c>
      <c r="G62" s="46">
        <v>3089.96</v>
      </c>
      <c r="H62" s="178">
        <f t="shared" si="12"/>
        <v>132.94667865640369</v>
      </c>
      <c r="I62" s="178">
        <f t="shared" si="13"/>
        <v>118.84461538461539</v>
      </c>
    </row>
    <row r="63" spans="1:9" x14ac:dyDescent="0.25">
      <c r="A63" s="11"/>
      <c r="B63" s="22"/>
      <c r="C63" s="11" t="s">
        <v>230</v>
      </c>
      <c r="D63" s="11" t="s">
        <v>193</v>
      </c>
      <c r="E63" s="46">
        <v>7982.26</v>
      </c>
      <c r="F63" s="46">
        <v>7800</v>
      </c>
      <c r="G63" s="46">
        <v>32777.31</v>
      </c>
      <c r="H63" s="178">
        <f t="shared" si="12"/>
        <v>410.6269402399821</v>
      </c>
      <c r="I63" s="178">
        <f t="shared" si="13"/>
        <v>420.22192307692308</v>
      </c>
    </row>
    <row r="64" spans="1:9" hidden="1" x14ac:dyDescent="0.25">
      <c r="A64" s="140"/>
      <c r="B64" s="141">
        <v>38</v>
      </c>
      <c r="C64" s="140"/>
      <c r="D64" s="141" t="s">
        <v>177</v>
      </c>
      <c r="E64" s="101">
        <f>E65+E66+E67</f>
        <v>0</v>
      </c>
      <c r="F64" s="101">
        <f t="shared" ref="F64:G64" si="17">F65+F66+F67</f>
        <v>0</v>
      </c>
      <c r="G64" s="101">
        <f t="shared" si="17"/>
        <v>0</v>
      </c>
      <c r="H64" s="184" t="e">
        <f t="shared" si="12"/>
        <v>#DIV/0!</v>
      </c>
      <c r="I64" s="184" t="e">
        <f t="shared" si="13"/>
        <v>#DIV/0!</v>
      </c>
    </row>
    <row r="65" spans="1:9" hidden="1" x14ac:dyDescent="0.25">
      <c r="A65" s="11"/>
      <c r="B65" s="22"/>
      <c r="C65" s="11" t="s">
        <v>164</v>
      </c>
      <c r="D65" s="11" t="s">
        <v>176</v>
      </c>
      <c r="E65" s="45">
        <v>0</v>
      </c>
      <c r="F65" s="45">
        <v>0</v>
      </c>
      <c r="G65" s="45">
        <v>0</v>
      </c>
      <c r="H65" s="178" t="e">
        <f t="shared" si="12"/>
        <v>#DIV/0!</v>
      </c>
      <c r="I65" s="178" t="e">
        <f t="shared" si="13"/>
        <v>#DIV/0!</v>
      </c>
    </row>
    <row r="66" spans="1:9" hidden="1" x14ac:dyDescent="0.25">
      <c r="A66" s="11"/>
      <c r="B66" s="22"/>
      <c r="C66" s="11" t="s">
        <v>166</v>
      </c>
      <c r="D66" s="11" t="s">
        <v>176</v>
      </c>
      <c r="E66" s="45">
        <v>0</v>
      </c>
      <c r="F66" s="45">
        <v>0</v>
      </c>
      <c r="G66" s="45">
        <v>0</v>
      </c>
      <c r="H66" s="178" t="e">
        <f t="shared" si="12"/>
        <v>#DIV/0!</v>
      </c>
      <c r="I66" s="178" t="e">
        <f t="shared" si="13"/>
        <v>#DIV/0!</v>
      </c>
    </row>
    <row r="67" spans="1:9" hidden="1" x14ac:dyDescent="0.25">
      <c r="A67" s="11"/>
      <c r="B67" s="22"/>
      <c r="C67" s="11" t="s">
        <v>161</v>
      </c>
      <c r="D67" s="11" t="s">
        <v>176</v>
      </c>
      <c r="E67" s="45">
        <v>0</v>
      </c>
      <c r="F67" s="45">
        <v>0</v>
      </c>
      <c r="G67" s="45">
        <v>0</v>
      </c>
      <c r="H67" s="178" t="e">
        <f t="shared" si="12"/>
        <v>#DIV/0!</v>
      </c>
      <c r="I67" s="178" t="e">
        <f t="shared" si="13"/>
        <v>#DIV/0!</v>
      </c>
    </row>
    <row r="68" spans="1:9" x14ac:dyDescent="0.25">
      <c r="A68" s="140"/>
      <c r="B68" s="141">
        <v>38</v>
      </c>
      <c r="C68" s="140"/>
      <c r="D68" s="141" t="s">
        <v>243</v>
      </c>
      <c r="E68" s="101">
        <v>0</v>
      </c>
      <c r="F68" s="101">
        <v>0</v>
      </c>
      <c r="G68" s="101">
        <f>G69</f>
        <v>584.69000000000005</v>
      </c>
      <c r="H68" s="211" t="e">
        <f t="shared" si="12"/>
        <v>#DIV/0!</v>
      </c>
      <c r="I68" s="211" t="e">
        <f t="shared" si="13"/>
        <v>#DIV/0!</v>
      </c>
    </row>
    <row r="69" spans="1:9" x14ac:dyDescent="0.25">
      <c r="A69" s="11"/>
      <c r="B69" s="22"/>
      <c r="C69" s="11" t="s">
        <v>230</v>
      </c>
      <c r="D69" s="11" t="s">
        <v>235</v>
      </c>
      <c r="E69" s="45">
        <v>0</v>
      </c>
      <c r="F69" s="45">
        <v>0</v>
      </c>
      <c r="G69" s="45">
        <v>584.69000000000005</v>
      </c>
      <c r="H69" s="178" t="e">
        <f t="shared" si="12"/>
        <v>#DIV/0!</v>
      </c>
      <c r="I69" s="178" t="e">
        <f t="shared" si="13"/>
        <v>#DIV/0!</v>
      </c>
    </row>
    <row r="70" spans="1:9" ht="44.25" customHeight="1" x14ac:dyDescent="0.25">
      <c r="A70" s="136">
        <v>4</v>
      </c>
      <c r="B70" s="137"/>
      <c r="C70" s="137"/>
      <c r="D70" s="138" t="s">
        <v>25</v>
      </c>
      <c r="E70" s="48">
        <f t="shared" ref="E70:G70" si="18">E71</f>
        <v>20482.060000000001</v>
      </c>
      <c r="F70" s="48">
        <f t="shared" si="18"/>
        <v>8500</v>
      </c>
      <c r="G70" s="48">
        <f t="shared" si="18"/>
        <v>20849.810000000001</v>
      </c>
      <c r="H70" s="184">
        <f t="shared" si="12"/>
        <v>101.79547369746989</v>
      </c>
      <c r="I70" s="184">
        <f t="shared" si="13"/>
        <v>245.29188235294117</v>
      </c>
    </row>
    <row r="71" spans="1:9" x14ac:dyDescent="0.25">
      <c r="A71" s="139"/>
      <c r="B71" s="139">
        <v>45</v>
      </c>
      <c r="C71" s="139"/>
      <c r="D71" s="144" t="s">
        <v>236</v>
      </c>
      <c r="E71" s="101">
        <f t="shared" ref="E71:G71" si="19">SUM(E72:E76)</f>
        <v>20482.060000000001</v>
      </c>
      <c r="F71" s="101">
        <f t="shared" si="19"/>
        <v>8500</v>
      </c>
      <c r="G71" s="101">
        <f t="shared" si="19"/>
        <v>20849.810000000001</v>
      </c>
      <c r="H71" s="184">
        <f t="shared" si="12"/>
        <v>101.79547369746989</v>
      </c>
      <c r="I71" s="184">
        <f t="shared" si="13"/>
        <v>245.29188235294117</v>
      </c>
    </row>
    <row r="72" spans="1:9" hidden="1" x14ac:dyDescent="0.25">
      <c r="A72" s="10"/>
      <c r="B72" s="10"/>
      <c r="C72" s="12" t="s">
        <v>169</v>
      </c>
      <c r="D72" s="21" t="s">
        <v>19</v>
      </c>
      <c r="E72" s="46">
        <v>0</v>
      </c>
      <c r="F72" s="46">
        <v>0</v>
      </c>
      <c r="G72" s="46">
        <v>0</v>
      </c>
      <c r="H72" s="178" t="e">
        <f t="shared" si="12"/>
        <v>#DIV/0!</v>
      </c>
      <c r="I72" s="178" t="e">
        <f t="shared" si="13"/>
        <v>#DIV/0!</v>
      </c>
    </row>
    <row r="73" spans="1:9" x14ac:dyDescent="0.25">
      <c r="A73" s="10"/>
      <c r="B73" s="10"/>
      <c r="C73" s="12" t="s">
        <v>169</v>
      </c>
      <c r="D73" s="21" t="s">
        <v>19</v>
      </c>
      <c r="E73" s="46">
        <v>0</v>
      </c>
      <c r="F73" s="46">
        <v>0</v>
      </c>
      <c r="G73" s="46">
        <v>2509.38</v>
      </c>
      <c r="H73" s="178" t="e">
        <f t="shared" si="12"/>
        <v>#DIV/0!</v>
      </c>
      <c r="I73" s="178" t="e">
        <f t="shared" si="13"/>
        <v>#DIV/0!</v>
      </c>
    </row>
    <row r="74" spans="1:9" x14ac:dyDescent="0.25">
      <c r="A74" s="10"/>
      <c r="B74" s="10"/>
      <c r="C74" s="12" t="s">
        <v>230</v>
      </c>
      <c r="D74" s="35" t="s">
        <v>235</v>
      </c>
      <c r="E74" s="46">
        <v>20482.060000000001</v>
      </c>
      <c r="F74" s="46">
        <v>8500</v>
      </c>
      <c r="G74" s="46">
        <v>18340.43</v>
      </c>
      <c r="H74" s="178">
        <f t="shared" si="12"/>
        <v>89.543874004860839</v>
      </c>
      <c r="I74" s="178">
        <f t="shared" si="13"/>
        <v>215.76976470588235</v>
      </c>
    </row>
    <row r="75" spans="1:9" x14ac:dyDescent="0.25">
      <c r="A75" s="10"/>
      <c r="B75" s="10"/>
      <c r="C75" s="12" t="s">
        <v>225</v>
      </c>
      <c r="D75" s="35" t="s">
        <v>233</v>
      </c>
      <c r="E75" s="46">
        <v>0</v>
      </c>
      <c r="F75" s="46">
        <v>0</v>
      </c>
      <c r="G75" s="46">
        <v>0</v>
      </c>
      <c r="H75" s="178" t="e">
        <f t="shared" si="12"/>
        <v>#DIV/0!</v>
      </c>
      <c r="I75" s="178" t="e">
        <f t="shared" si="13"/>
        <v>#DIV/0!</v>
      </c>
    </row>
    <row r="76" spans="1:9" ht="25.5" hidden="1" x14ac:dyDescent="0.25">
      <c r="A76" s="10"/>
      <c r="B76" s="10"/>
      <c r="C76" s="12" t="s">
        <v>171</v>
      </c>
      <c r="D76" s="35" t="s">
        <v>172</v>
      </c>
      <c r="E76" s="46">
        <v>0</v>
      </c>
      <c r="F76" s="46">
        <v>0</v>
      </c>
      <c r="G76" s="46">
        <v>0</v>
      </c>
      <c r="H76" s="178" t="e">
        <f t="shared" si="12"/>
        <v>#DIV/0!</v>
      </c>
      <c r="I76" s="178" t="e">
        <f t="shared" si="13"/>
        <v>#DIV/0!</v>
      </c>
    </row>
  </sheetData>
  <mergeCells count="5">
    <mergeCell ref="A7:G7"/>
    <mergeCell ref="A36:G36"/>
    <mergeCell ref="A1:G1"/>
    <mergeCell ref="A3:G3"/>
    <mergeCell ref="A5:G5"/>
  </mergeCells>
  <pageMargins left="0.7" right="0.7" top="0.75" bottom="0.75" header="0.3" footer="0.3"/>
  <pageSetup paperSize="9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A2" sqref="A2"/>
    </sheetView>
  </sheetViews>
  <sheetFormatPr defaultRowHeight="15" x14ac:dyDescent="0.25"/>
  <cols>
    <col min="1" max="1" width="37.7109375" customWidth="1"/>
    <col min="2" max="4" width="25.28515625" customWidth="1"/>
    <col min="5" max="5" width="11.28515625" customWidth="1"/>
    <col min="6" max="6" width="11.7109375" customWidth="1"/>
  </cols>
  <sheetData>
    <row r="1" spans="1:6" ht="42" customHeight="1" x14ac:dyDescent="0.25">
      <c r="A1" s="222" t="s">
        <v>244</v>
      </c>
      <c r="B1" s="222"/>
      <c r="C1" s="222"/>
      <c r="D1" s="222"/>
    </row>
    <row r="2" spans="1:6" ht="18" customHeight="1" x14ac:dyDescent="0.25">
      <c r="A2" s="5"/>
      <c r="B2" s="5"/>
      <c r="C2" s="5"/>
      <c r="D2" s="5"/>
    </row>
    <row r="3" spans="1:6" ht="15.75" x14ac:dyDescent="0.25">
      <c r="A3" s="222" t="s">
        <v>30</v>
      </c>
      <c r="B3" s="222"/>
      <c r="C3" s="222"/>
      <c r="D3" s="224"/>
    </row>
    <row r="4" spans="1:6" ht="18" x14ac:dyDescent="0.25">
      <c r="A4" s="5"/>
      <c r="B4" s="5"/>
      <c r="C4" s="5"/>
      <c r="D4" s="6"/>
    </row>
    <row r="5" spans="1:6" ht="18" customHeight="1" x14ac:dyDescent="0.25">
      <c r="A5" s="222" t="s">
        <v>14</v>
      </c>
      <c r="B5" s="223"/>
      <c r="C5" s="223"/>
      <c r="D5" s="223"/>
    </row>
    <row r="6" spans="1:6" ht="18" x14ac:dyDescent="0.25">
      <c r="A6" s="5"/>
      <c r="B6" s="5"/>
      <c r="C6" s="5"/>
      <c r="D6" s="6"/>
    </row>
    <row r="7" spans="1:6" ht="15.75" x14ac:dyDescent="0.25">
      <c r="A7" s="222" t="s">
        <v>26</v>
      </c>
      <c r="B7" s="242"/>
      <c r="C7" s="242"/>
      <c r="D7" s="242"/>
    </row>
    <row r="8" spans="1:6" ht="15.75" x14ac:dyDescent="0.25">
      <c r="A8" s="158"/>
      <c r="B8" s="160"/>
      <c r="C8" s="160"/>
      <c r="D8" s="160"/>
    </row>
    <row r="9" spans="1:6" ht="18" x14ac:dyDescent="0.25">
      <c r="A9" s="5"/>
      <c r="B9" s="5"/>
      <c r="C9" s="5"/>
      <c r="D9" s="6"/>
    </row>
    <row r="10" spans="1:6" x14ac:dyDescent="0.25">
      <c r="A10" s="134" t="s">
        <v>27</v>
      </c>
      <c r="B10" s="134" t="s">
        <v>186</v>
      </c>
      <c r="C10" s="134" t="s">
        <v>39</v>
      </c>
      <c r="D10" s="134" t="s">
        <v>238</v>
      </c>
      <c r="E10" s="173" t="s">
        <v>189</v>
      </c>
      <c r="F10" s="173" t="s">
        <v>189</v>
      </c>
    </row>
    <row r="11" spans="1:6" s="61" customFormat="1" x14ac:dyDescent="0.25">
      <c r="A11" s="179">
        <v>1</v>
      </c>
      <c r="B11" s="172">
        <v>2</v>
      </c>
      <c r="C11" s="172">
        <v>3</v>
      </c>
      <c r="D11" s="172">
        <v>4</v>
      </c>
      <c r="E11" s="177" t="s">
        <v>190</v>
      </c>
      <c r="F11" s="177" t="s">
        <v>191</v>
      </c>
    </row>
    <row r="12" spans="1:6" ht="15.75" customHeight="1" x14ac:dyDescent="0.25">
      <c r="A12" s="135" t="s">
        <v>28</v>
      </c>
      <c r="B12" s="48">
        <f t="shared" ref="B12:D12" si="0">B13</f>
        <v>930228.39</v>
      </c>
      <c r="C12" s="48">
        <f t="shared" si="0"/>
        <v>903761</v>
      </c>
      <c r="D12" s="48">
        <f t="shared" si="0"/>
        <v>1156270.05</v>
      </c>
      <c r="E12" s="184">
        <f>SUM(D12/B12*100)</f>
        <v>124.29958733037594</v>
      </c>
      <c r="F12" s="184">
        <f>SUM(D12/C12*100)</f>
        <v>127.93980377555572</v>
      </c>
    </row>
    <row r="13" spans="1:6" ht="20.25" customHeight="1" x14ac:dyDescent="0.25">
      <c r="A13" s="139" t="s">
        <v>44</v>
      </c>
      <c r="B13" s="101">
        <v>930228.39</v>
      </c>
      <c r="C13" s="101">
        <v>903761</v>
      </c>
      <c r="D13" s="101">
        <v>1156270.05</v>
      </c>
      <c r="E13" s="184">
        <f t="shared" ref="E13:E15" si="1">SUM(D13/B13*100)</f>
        <v>124.29958733037594</v>
      </c>
      <c r="F13" s="184">
        <f t="shared" ref="F13:F15" si="2">SUM(D13/C13*100)</f>
        <v>127.93980377555572</v>
      </c>
    </row>
    <row r="14" spans="1:6" ht="30" customHeight="1" x14ac:dyDescent="0.25">
      <c r="A14" s="151" t="s">
        <v>224</v>
      </c>
      <c r="B14" s="45">
        <f>B13-B15</f>
        <v>916725.07000000007</v>
      </c>
      <c r="C14" s="45">
        <f>C13-C15</f>
        <v>903230.12</v>
      </c>
      <c r="D14" s="45">
        <f>D13-D15</f>
        <v>1144103.0900000001</v>
      </c>
      <c r="E14" s="185">
        <f t="shared" si="1"/>
        <v>124.80329462354509</v>
      </c>
      <c r="F14" s="185">
        <f t="shared" si="2"/>
        <v>126.66795146291182</v>
      </c>
    </row>
    <row r="15" spans="1:6" ht="30" customHeight="1" x14ac:dyDescent="0.25">
      <c r="A15" s="152" t="s">
        <v>178</v>
      </c>
      <c r="B15" s="45">
        <v>13503.32</v>
      </c>
      <c r="C15" s="45">
        <v>530.88</v>
      </c>
      <c r="D15" s="45">
        <v>12166.96</v>
      </c>
      <c r="E15" s="185">
        <f t="shared" si="1"/>
        <v>90.103470850131657</v>
      </c>
      <c r="F15" s="185">
        <f t="shared" si="2"/>
        <v>2291.8474984930681</v>
      </c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O262"/>
  <sheetViews>
    <sheetView tabSelected="1" topLeftCell="A184" zoomScaleNormal="100" workbookViewId="0">
      <selection sqref="A1:G1"/>
    </sheetView>
  </sheetViews>
  <sheetFormatPr defaultRowHeight="15" x14ac:dyDescent="0.25"/>
  <cols>
    <col min="1" max="1" width="9" bestFit="1" customWidth="1"/>
    <col min="2" max="2" width="8.42578125" bestFit="1" customWidth="1"/>
    <col min="3" max="3" width="8.7109375" customWidth="1"/>
    <col min="4" max="4" width="39.5703125" customWidth="1"/>
    <col min="5" max="5" width="26" customWidth="1"/>
    <col min="6" max="7" width="23.140625" customWidth="1"/>
    <col min="8" max="8" width="11.140625" customWidth="1"/>
    <col min="9" max="9" width="11" customWidth="1"/>
  </cols>
  <sheetData>
    <row r="1" spans="1:27" ht="42" customHeight="1" x14ac:dyDescent="0.25">
      <c r="A1" s="222" t="s">
        <v>244</v>
      </c>
      <c r="B1" s="222"/>
      <c r="C1" s="222"/>
      <c r="D1" s="222"/>
      <c r="E1" s="222"/>
      <c r="F1" s="222"/>
      <c r="G1" s="222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ht="18" x14ac:dyDescent="0.25">
      <c r="A2" s="20"/>
      <c r="B2" s="20"/>
      <c r="C2" s="20"/>
      <c r="D2" s="20"/>
      <c r="E2" s="20"/>
      <c r="F2" s="20"/>
      <c r="G2" s="6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27" ht="18" customHeight="1" x14ac:dyDescent="0.25">
      <c r="A3" s="222" t="s">
        <v>29</v>
      </c>
      <c r="B3" s="223"/>
      <c r="C3" s="223"/>
      <c r="D3" s="223"/>
      <c r="E3" s="223"/>
      <c r="F3" s="223"/>
      <c r="G3" s="223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spans="1:27" ht="18" customHeight="1" x14ac:dyDescent="0.25">
      <c r="A4" s="158"/>
      <c r="B4" s="159"/>
      <c r="C4" s="159"/>
      <c r="D4" s="159"/>
      <c r="E4" s="159"/>
      <c r="F4" s="159"/>
      <c r="G4" s="159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ht="18" x14ac:dyDescent="0.25">
      <c r="A5" s="20"/>
      <c r="B5" s="20"/>
      <c r="C5" s="20"/>
      <c r="D5" s="20"/>
      <c r="E5" s="20"/>
      <c r="F5" s="20"/>
      <c r="G5" s="6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ht="25.5" x14ac:dyDescent="0.25">
      <c r="A6" s="285" t="s">
        <v>31</v>
      </c>
      <c r="B6" s="286"/>
      <c r="C6" s="287"/>
      <c r="D6" s="16" t="s">
        <v>32</v>
      </c>
      <c r="E6" s="43" t="s">
        <v>186</v>
      </c>
      <c r="F6" s="44" t="s">
        <v>39</v>
      </c>
      <c r="G6" s="134" t="s">
        <v>238</v>
      </c>
      <c r="H6" s="173" t="s">
        <v>189</v>
      </c>
      <c r="I6" s="173" t="s">
        <v>189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27" s="61" customFormat="1" x14ac:dyDescent="0.25">
      <c r="A7" s="180"/>
      <c r="B7" s="181"/>
      <c r="C7" s="182"/>
      <c r="D7" s="172">
        <v>1</v>
      </c>
      <c r="E7" s="172">
        <v>2</v>
      </c>
      <c r="F7" s="179">
        <v>3</v>
      </c>
      <c r="G7" s="179">
        <v>4</v>
      </c>
      <c r="H7" s="177" t="s">
        <v>190</v>
      </c>
      <c r="I7" s="177" t="s">
        <v>191</v>
      </c>
    </row>
    <row r="8" spans="1:27" x14ac:dyDescent="0.25">
      <c r="A8" s="246" t="s">
        <v>45</v>
      </c>
      <c r="B8" s="288"/>
      <c r="C8" s="289"/>
      <c r="D8" s="42" t="s">
        <v>34</v>
      </c>
      <c r="E8" s="46"/>
      <c r="F8" s="46"/>
      <c r="G8" s="46"/>
      <c r="H8" s="175"/>
      <c r="I8" s="175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</row>
    <row r="9" spans="1:27" x14ac:dyDescent="0.25">
      <c r="A9" s="246" t="s">
        <v>108</v>
      </c>
      <c r="B9" s="288"/>
      <c r="C9" s="289"/>
      <c r="D9" s="42" t="s">
        <v>109</v>
      </c>
      <c r="E9" s="47">
        <v>930228.39</v>
      </c>
      <c r="F9" s="47">
        <v>903761</v>
      </c>
      <c r="G9" s="47">
        <v>1156270.05</v>
      </c>
      <c r="H9" s="183">
        <f>SUM(G9/E9*100)</f>
        <v>124.29958733037594</v>
      </c>
      <c r="I9" s="183">
        <f>SUM(G9/F9*100)</f>
        <v>127.93980377555572</v>
      </c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</row>
    <row r="10" spans="1:27" ht="25.5" x14ac:dyDescent="0.25">
      <c r="A10" s="278" t="s">
        <v>110</v>
      </c>
      <c r="B10" s="251"/>
      <c r="C10" s="252"/>
      <c r="D10" s="42" t="s">
        <v>111</v>
      </c>
      <c r="E10" s="47">
        <f>E11+E19+E56</f>
        <v>96327.61</v>
      </c>
      <c r="F10" s="47">
        <f>F11+F19+F56</f>
        <v>58427.88</v>
      </c>
      <c r="G10" s="47">
        <f>G11+G19+G56</f>
        <v>84368.800000000017</v>
      </c>
      <c r="H10" s="183">
        <f t="shared" ref="H10:H73" si="0">SUM(G10/E10*100)</f>
        <v>87.585272799771559</v>
      </c>
      <c r="I10" s="183">
        <f t="shared" ref="I10:I73" si="1">SUM(G10/F10*100)</f>
        <v>144.3981879883371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</row>
    <row r="11" spans="1:27" x14ac:dyDescent="0.25">
      <c r="A11" s="279" t="s">
        <v>112</v>
      </c>
      <c r="B11" s="280"/>
      <c r="C11" s="281"/>
      <c r="D11" s="33" t="s">
        <v>113</v>
      </c>
      <c r="E11" s="48">
        <f t="shared" ref="E11:G14" si="2">E12</f>
        <v>2324.21</v>
      </c>
      <c r="F11" s="48">
        <f t="shared" si="2"/>
        <v>0</v>
      </c>
      <c r="G11" s="48">
        <f t="shared" si="2"/>
        <v>3089.96</v>
      </c>
      <c r="H11" s="183">
        <f t="shared" si="0"/>
        <v>132.94667865640369</v>
      </c>
      <c r="I11" s="183" t="e">
        <f t="shared" si="1"/>
        <v>#DIV/0!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</row>
    <row r="12" spans="1:27" s="99" customFormat="1" ht="25.5" x14ac:dyDescent="0.25">
      <c r="A12" s="282" t="s">
        <v>107</v>
      </c>
      <c r="B12" s="283"/>
      <c r="C12" s="284"/>
      <c r="D12" s="97" t="s">
        <v>121</v>
      </c>
      <c r="E12" s="98">
        <f t="shared" si="2"/>
        <v>2324.21</v>
      </c>
      <c r="F12" s="98">
        <f t="shared" si="2"/>
        <v>0</v>
      </c>
      <c r="G12" s="98">
        <f t="shared" si="2"/>
        <v>3089.96</v>
      </c>
      <c r="H12" s="183">
        <f t="shared" si="0"/>
        <v>132.94667865640369</v>
      </c>
      <c r="I12" s="183" t="e">
        <f t="shared" si="1"/>
        <v>#DIV/0!</v>
      </c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</row>
    <row r="13" spans="1:27" ht="25.5" x14ac:dyDescent="0.25">
      <c r="A13" s="257" t="s">
        <v>114</v>
      </c>
      <c r="B13" s="270"/>
      <c r="C13" s="271"/>
      <c r="D13" s="38" t="s">
        <v>181</v>
      </c>
      <c r="E13" s="49">
        <f t="shared" si="2"/>
        <v>2324.21</v>
      </c>
      <c r="F13" s="49">
        <f t="shared" si="2"/>
        <v>0</v>
      </c>
      <c r="G13" s="49">
        <f t="shared" si="2"/>
        <v>3089.96</v>
      </c>
      <c r="H13" s="183">
        <f t="shared" si="0"/>
        <v>132.94667865640369</v>
      </c>
      <c r="I13" s="183" t="e">
        <f t="shared" si="1"/>
        <v>#DIV/0!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</row>
    <row r="14" spans="1:27" s="105" customFormat="1" x14ac:dyDescent="0.25">
      <c r="A14" s="243" t="s">
        <v>120</v>
      </c>
      <c r="B14" s="264"/>
      <c r="C14" s="265"/>
      <c r="D14" s="95" t="s">
        <v>115</v>
      </c>
      <c r="E14" s="96">
        <f t="shared" si="2"/>
        <v>2324.21</v>
      </c>
      <c r="F14" s="96">
        <f t="shared" si="2"/>
        <v>0</v>
      </c>
      <c r="G14" s="96">
        <f t="shared" si="2"/>
        <v>3089.96</v>
      </c>
      <c r="H14" s="183">
        <f t="shared" si="0"/>
        <v>132.94667865640369</v>
      </c>
      <c r="I14" s="183" t="e">
        <f t="shared" si="1"/>
        <v>#DIV/0!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</row>
    <row r="15" spans="1:27" s="90" customFormat="1" ht="25.5" x14ac:dyDescent="0.25">
      <c r="A15" s="86">
        <v>37</v>
      </c>
      <c r="B15" s="93"/>
      <c r="C15" s="94"/>
      <c r="D15" s="78" t="s">
        <v>153</v>
      </c>
      <c r="E15" s="89">
        <f t="shared" ref="E15:G15" si="3">E16</f>
        <v>2324.21</v>
      </c>
      <c r="F15" s="89">
        <f t="shared" si="3"/>
        <v>0</v>
      </c>
      <c r="G15" s="89">
        <f t="shared" si="3"/>
        <v>3089.96</v>
      </c>
      <c r="H15" s="183">
        <f t="shared" si="0"/>
        <v>132.94667865640369</v>
      </c>
      <c r="I15" s="183" t="e">
        <f t="shared" si="1"/>
        <v>#DIV/0!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</row>
    <row r="16" spans="1:27" x14ac:dyDescent="0.25">
      <c r="A16" s="246">
        <v>3722</v>
      </c>
      <c r="B16" s="288"/>
      <c r="C16" s="289"/>
      <c r="D16" s="41" t="s">
        <v>116</v>
      </c>
      <c r="E16" s="45">
        <v>2324.21</v>
      </c>
      <c r="F16" s="45">
        <v>0</v>
      </c>
      <c r="G16" s="45">
        <v>3089.96</v>
      </c>
      <c r="H16" s="176">
        <f t="shared" si="0"/>
        <v>132.94667865640369</v>
      </c>
      <c r="I16" s="176" t="e">
        <f t="shared" si="1"/>
        <v>#DIV/0!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</row>
    <row r="17" spans="1:27" x14ac:dyDescent="0.25">
      <c r="A17" s="246"/>
      <c r="B17" s="288"/>
      <c r="C17" s="289"/>
      <c r="D17" s="41"/>
      <c r="E17" s="46"/>
      <c r="F17" s="46"/>
      <c r="G17" s="46"/>
      <c r="H17" s="176"/>
      <c r="I17" s="176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</row>
    <row r="18" spans="1:27" x14ac:dyDescent="0.25">
      <c r="A18" s="278" t="s">
        <v>117</v>
      </c>
      <c r="B18" s="251"/>
      <c r="C18" s="252"/>
      <c r="D18" s="42" t="s">
        <v>182</v>
      </c>
      <c r="E18" s="47">
        <f>E19+E56</f>
        <v>94003.4</v>
      </c>
      <c r="F18" s="47">
        <f>F19+F56</f>
        <v>58427.88</v>
      </c>
      <c r="G18" s="47">
        <f t="shared" ref="G18" si="4">G19+G56</f>
        <v>81278.840000000011</v>
      </c>
      <c r="H18" s="183">
        <f t="shared" si="0"/>
        <v>86.463723652548751</v>
      </c>
      <c r="I18" s="183">
        <f t="shared" si="1"/>
        <v>139.10968530776748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</row>
    <row r="19" spans="1:27" x14ac:dyDescent="0.25">
      <c r="A19" s="279" t="s">
        <v>196</v>
      </c>
      <c r="B19" s="280"/>
      <c r="C19" s="281"/>
      <c r="D19" s="33" t="s">
        <v>197</v>
      </c>
      <c r="E19" s="48">
        <f>E20</f>
        <v>67287.849999999991</v>
      </c>
      <c r="F19" s="48">
        <f>F20</f>
        <v>57897</v>
      </c>
      <c r="G19" s="48">
        <f t="shared" ref="G19" si="5">G20</f>
        <v>76072.990000000005</v>
      </c>
      <c r="H19" s="183">
        <f t="shared" si="0"/>
        <v>113.0560569255817</v>
      </c>
      <c r="I19" s="183">
        <f t="shared" si="1"/>
        <v>131.39366461129248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</row>
    <row r="20" spans="1:27" s="102" customFormat="1" ht="30" customHeight="1" x14ac:dyDescent="0.25">
      <c r="A20" s="272" t="s">
        <v>107</v>
      </c>
      <c r="B20" s="292"/>
      <c r="C20" s="293"/>
      <c r="D20" s="100" t="s">
        <v>198</v>
      </c>
      <c r="E20" s="101">
        <f>E21+E47+E53</f>
        <v>67287.849999999991</v>
      </c>
      <c r="F20" s="101">
        <f>F21+F47+F53</f>
        <v>57897</v>
      </c>
      <c r="G20" s="101">
        <f t="shared" ref="G20" si="6">G21+G47+G53</f>
        <v>76072.990000000005</v>
      </c>
      <c r="H20" s="183">
        <f t="shared" si="0"/>
        <v>113.0560569255817</v>
      </c>
      <c r="I20" s="183">
        <f t="shared" si="1"/>
        <v>131.39366461129248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</row>
    <row r="21" spans="1:27" x14ac:dyDescent="0.25">
      <c r="A21" s="275" t="s">
        <v>123</v>
      </c>
      <c r="B21" s="290"/>
      <c r="C21" s="291"/>
      <c r="D21" s="32" t="s">
        <v>23</v>
      </c>
      <c r="E21" s="50">
        <f>E22</f>
        <v>58003.049999999996</v>
      </c>
      <c r="F21" s="50">
        <f>F22</f>
        <v>48274</v>
      </c>
      <c r="G21" s="50">
        <f t="shared" ref="G21" si="7">G22</f>
        <v>54346.000000000007</v>
      </c>
      <c r="H21" s="183">
        <f t="shared" si="0"/>
        <v>93.695072931509657</v>
      </c>
      <c r="I21" s="183">
        <f t="shared" si="1"/>
        <v>112.57819944483573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</row>
    <row r="22" spans="1:27" s="105" customFormat="1" x14ac:dyDescent="0.25">
      <c r="A22" s="243" t="s">
        <v>199</v>
      </c>
      <c r="B22" s="264"/>
      <c r="C22" s="265"/>
      <c r="D22" s="95" t="s">
        <v>200</v>
      </c>
      <c r="E22" s="96">
        <f t="shared" ref="E22:G22" si="8">E23+E45</f>
        <v>58003.049999999996</v>
      </c>
      <c r="F22" s="96">
        <f t="shared" si="8"/>
        <v>48274</v>
      </c>
      <c r="G22" s="96">
        <f t="shared" si="8"/>
        <v>54346.000000000007</v>
      </c>
      <c r="H22" s="183">
        <f t="shared" si="0"/>
        <v>93.695072931509657</v>
      </c>
      <c r="I22" s="183">
        <f t="shared" si="1"/>
        <v>112.57819944483573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</row>
    <row r="23" spans="1:27" s="90" customFormat="1" x14ac:dyDescent="0.25">
      <c r="A23" s="86">
        <v>32</v>
      </c>
      <c r="B23" s="93"/>
      <c r="C23" s="94"/>
      <c r="D23" s="78" t="s">
        <v>33</v>
      </c>
      <c r="E23" s="89">
        <f t="shared" ref="E23:G23" si="9">SUM(E24:E44)</f>
        <v>57180.17</v>
      </c>
      <c r="F23" s="89">
        <f t="shared" si="9"/>
        <v>47674</v>
      </c>
      <c r="G23" s="89">
        <f t="shared" si="9"/>
        <v>53546.000000000007</v>
      </c>
      <c r="H23" s="183">
        <f t="shared" si="0"/>
        <v>93.644352578874816</v>
      </c>
      <c r="I23" s="183">
        <f t="shared" si="1"/>
        <v>112.3169861979276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</row>
    <row r="24" spans="1:27" x14ac:dyDescent="0.25">
      <c r="A24" s="253">
        <v>3211</v>
      </c>
      <c r="B24" s="266"/>
      <c r="C24" s="267"/>
      <c r="D24" s="41" t="s">
        <v>48</v>
      </c>
      <c r="E24" s="46">
        <v>662.99</v>
      </c>
      <c r="F24" s="46">
        <v>660</v>
      </c>
      <c r="G24" s="46">
        <v>1590.23</v>
      </c>
      <c r="H24" s="176">
        <f t="shared" si="0"/>
        <v>239.85731308164526</v>
      </c>
      <c r="I24" s="176">
        <f t="shared" si="1"/>
        <v>240.94393939393939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</row>
    <row r="25" spans="1:27" ht="25.5" x14ac:dyDescent="0.25">
      <c r="A25" s="253">
        <v>3212</v>
      </c>
      <c r="B25" s="266"/>
      <c r="C25" s="267"/>
      <c r="D25" s="41" t="s">
        <v>49</v>
      </c>
      <c r="E25" s="46">
        <v>0</v>
      </c>
      <c r="F25" s="46">
        <v>0</v>
      </c>
      <c r="G25" s="46">
        <v>0</v>
      </c>
      <c r="H25" s="176" t="e">
        <f t="shared" si="0"/>
        <v>#DIV/0!</v>
      </c>
      <c r="I25" s="176" t="e">
        <f t="shared" si="1"/>
        <v>#DIV/0!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</row>
    <row r="26" spans="1:27" x14ac:dyDescent="0.25">
      <c r="A26" s="253">
        <v>3213</v>
      </c>
      <c r="B26" s="266"/>
      <c r="C26" s="267"/>
      <c r="D26" s="41" t="s">
        <v>50</v>
      </c>
      <c r="E26" s="46">
        <v>889.87</v>
      </c>
      <c r="F26" s="46">
        <v>1000</v>
      </c>
      <c r="G26" s="46">
        <v>1228.3900000000001</v>
      </c>
      <c r="H26" s="176">
        <f t="shared" si="0"/>
        <v>138.04151168148158</v>
      </c>
      <c r="I26" s="176">
        <f t="shared" si="1"/>
        <v>122.83900000000001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</row>
    <row r="27" spans="1:27" x14ac:dyDescent="0.25">
      <c r="A27" s="253">
        <v>3221</v>
      </c>
      <c r="B27" s="266"/>
      <c r="C27" s="267"/>
      <c r="D27" s="41" t="s">
        <v>51</v>
      </c>
      <c r="E27" s="46">
        <v>12418.74</v>
      </c>
      <c r="F27" s="46">
        <v>9200</v>
      </c>
      <c r="G27" s="46">
        <v>10067.030000000001</v>
      </c>
      <c r="H27" s="176">
        <f t="shared" si="0"/>
        <v>81.063215752966883</v>
      </c>
      <c r="I27" s="176">
        <f t="shared" si="1"/>
        <v>109.4242391304348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</row>
    <row r="28" spans="1:27" x14ac:dyDescent="0.25">
      <c r="A28" s="253">
        <v>3222</v>
      </c>
      <c r="B28" s="251"/>
      <c r="C28" s="252"/>
      <c r="D28" s="52" t="s">
        <v>122</v>
      </c>
      <c r="E28" s="46">
        <v>0</v>
      </c>
      <c r="F28" s="46">
        <v>0</v>
      </c>
      <c r="G28" s="46">
        <v>0</v>
      </c>
      <c r="H28" s="176" t="e">
        <f t="shared" si="0"/>
        <v>#DIV/0!</v>
      </c>
      <c r="I28" s="176" t="e">
        <f t="shared" si="1"/>
        <v>#DIV/0!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</row>
    <row r="29" spans="1:27" x14ac:dyDescent="0.25">
      <c r="A29" s="253">
        <v>3223</v>
      </c>
      <c r="B29" s="266"/>
      <c r="C29" s="267"/>
      <c r="D29" s="41" t="s">
        <v>52</v>
      </c>
      <c r="E29" s="46">
        <v>22749.81</v>
      </c>
      <c r="F29" s="46">
        <v>19200</v>
      </c>
      <c r="G29" s="46">
        <v>20178.650000000001</v>
      </c>
      <c r="H29" s="176">
        <f t="shared" si="0"/>
        <v>88.698103412731797</v>
      </c>
      <c r="I29" s="176">
        <f t="shared" si="1"/>
        <v>105.09713541666667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</row>
    <row r="30" spans="1:27" x14ac:dyDescent="0.25">
      <c r="A30" s="253">
        <v>3225</v>
      </c>
      <c r="B30" s="266"/>
      <c r="C30" s="267"/>
      <c r="D30" s="41" t="s">
        <v>53</v>
      </c>
      <c r="E30" s="46">
        <v>2603.67</v>
      </c>
      <c r="F30" s="46">
        <v>1334</v>
      </c>
      <c r="G30" s="46">
        <v>1439.75</v>
      </c>
      <c r="H30" s="176">
        <f t="shared" si="0"/>
        <v>55.296946233585665</v>
      </c>
      <c r="I30" s="176">
        <f t="shared" si="1"/>
        <v>107.92728635682158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</row>
    <row r="31" spans="1:27" x14ac:dyDescent="0.25">
      <c r="A31" s="253">
        <v>3227</v>
      </c>
      <c r="B31" s="266"/>
      <c r="C31" s="267"/>
      <c r="D31" s="41" t="s">
        <v>54</v>
      </c>
      <c r="E31" s="46">
        <v>275.57</v>
      </c>
      <c r="F31" s="46">
        <v>0</v>
      </c>
      <c r="G31" s="46">
        <v>0</v>
      </c>
      <c r="H31" s="176">
        <f t="shared" si="0"/>
        <v>0</v>
      </c>
      <c r="I31" s="176" t="e">
        <f t="shared" si="1"/>
        <v>#DIV/0!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</row>
    <row r="32" spans="1:27" x14ac:dyDescent="0.25">
      <c r="A32" s="253">
        <v>3231</v>
      </c>
      <c r="B32" s="266"/>
      <c r="C32" s="267"/>
      <c r="D32" s="41" t="s">
        <v>55</v>
      </c>
      <c r="E32" s="46">
        <v>5201.51</v>
      </c>
      <c r="F32" s="46">
        <v>4600</v>
      </c>
      <c r="G32" s="46">
        <v>5403.1</v>
      </c>
      <c r="H32" s="176">
        <f t="shared" si="0"/>
        <v>103.87560535306095</v>
      </c>
      <c r="I32" s="176">
        <f t="shared" si="1"/>
        <v>117.45869565217393</v>
      </c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</row>
    <row r="33" spans="1:27" x14ac:dyDescent="0.25">
      <c r="A33" s="253">
        <v>3233</v>
      </c>
      <c r="B33" s="266"/>
      <c r="C33" s="267"/>
      <c r="D33" s="41" t="s">
        <v>56</v>
      </c>
      <c r="E33" s="46">
        <v>95.96</v>
      </c>
      <c r="F33" s="46">
        <v>0</v>
      </c>
      <c r="G33" s="46">
        <v>255.48</v>
      </c>
      <c r="H33" s="176">
        <f t="shared" si="0"/>
        <v>266.23593163818259</v>
      </c>
      <c r="I33" s="176" t="e">
        <f t="shared" si="1"/>
        <v>#DIV/0!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</row>
    <row r="34" spans="1:27" x14ac:dyDescent="0.25">
      <c r="A34" s="253">
        <v>3234</v>
      </c>
      <c r="B34" s="266"/>
      <c r="C34" s="267"/>
      <c r="D34" s="41" t="s">
        <v>57</v>
      </c>
      <c r="E34" s="46">
        <v>5397.61</v>
      </c>
      <c r="F34" s="46">
        <v>4500</v>
      </c>
      <c r="G34" s="46">
        <v>3427.46</v>
      </c>
      <c r="H34" s="176">
        <f t="shared" si="0"/>
        <v>63.49958592784585</v>
      </c>
      <c r="I34" s="176">
        <f t="shared" si="1"/>
        <v>76.165777777777777</v>
      </c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</row>
    <row r="35" spans="1:27" x14ac:dyDescent="0.25">
      <c r="A35" s="253">
        <v>3235</v>
      </c>
      <c r="B35" s="266"/>
      <c r="C35" s="267"/>
      <c r="D35" s="41" t="s">
        <v>58</v>
      </c>
      <c r="E35" s="46">
        <v>0</v>
      </c>
      <c r="F35" s="46">
        <v>0</v>
      </c>
      <c r="G35" s="46">
        <v>0</v>
      </c>
      <c r="H35" s="176" t="e">
        <f t="shared" si="0"/>
        <v>#DIV/0!</v>
      </c>
      <c r="I35" s="176" t="e">
        <f t="shared" si="1"/>
        <v>#DIV/0!</v>
      </c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</row>
    <row r="36" spans="1:27" x14ac:dyDescent="0.25">
      <c r="A36" s="253">
        <v>3236</v>
      </c>
      <c r="B36" s="266"/>
      <c r="C36" s="267"/>
      <c r="D36" s="41" t="s">
        <v>59</v>
      </c>
      <c r="E36" s="46">
        <v>1567.04</v>
      </c>
      <c r="F36" s="46">
        <v>1500</v>
      </c>
      <c r="G36" s="46">
        <v>2146.65</v>
      </c>
      <c r="H36" s="176">
        <f t="shared" si="0"/>
        <v>136.98756891974679</v>
      </c>
      <c r="I36" s="176">
        <f t="shared" si="1"/>
        <v>143.11000000000001</v>
      </c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</row>
    <row r="37" spans="1:27" x14ac:dyDescent="0.25">
      <c r="A37" s="253">
        <v>3237</v>
      </c>
      <c r="B37" s="266"/>
      <c r="C37" s="267"/>
      <c r="D37" s="41" t="s">
        <v>60</v>
      </c>
      <c r="E37" s="46">
        <v>0</v>
      </c>
      <c r="F37" s="46">
        <v>0</v>
      </c>
      <c r="G37" s="46">
        <v>0</v>
      </c>
      <c r="H37" s="176" t="e">
        <f t="shared" si="0"/>
        <v>#DIV/0!</v>
      </c>
      <c r="I37" s="176" t="e">
        <f t="shared" si="1"/>
        <v>#DIV/0!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</row>
    <row r="38" spans="1:27" x14ac:dyDescent="0.25">
      <c r="A38" s="253">
        <v>3238</v>
      </c>
      <c r="B38" s="266"/>
      <c r="C38" s="267"/>
      <c r="D38" s="41" t="s">
        <v>61</v>
      </c>
      <c r="E38" s="46">
        <v>1827.46</v>
      </c>
      <c r="F38" s="46">
        <v>1600</v>
      </c>
      <c r="G38" s="46">
        <v>2706.72</v>
      </c>
      <c r="H38" s="176">
        <f t="shared" si="0"/>
        <v>148.1137754041128</v>
      </c>
      <c r="I38" s="176">
        <f t="shared" si="1"/>
        <v>169.17</v>
      </c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</row>
    <row r="39" spans="1:27" x14ac:dyDescent="0.25">
      <c r="A39" s="253">
        <v>3239</v>
      </c>
      <c r="B39" s="266"/>
      <c r="C39" s="267"/>
      <c r="D39" s="41" t="s">
        <v>62</v>
      </c>
      <c r="E39" s="46">
        <v>5.97</v>
      </c>
      <c r="F39" s="46">
        <v>270</v>
      </c>
      <c r="G39" s="46">
        <v>44.89</v>
      </c>
      <c r="H39" s="176">
        <f t="shared" si="0"/>
        <v>751.92629815745397</v>
      </c>
      <c r="I39" s="176">
        <f t="shared" si="1"/>
        <v>16.625925925925927</v>
      </c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 spans="1:27" x14ac:dyDescent="0.25">
      <c r="A40" s="253">
        <v>3292</v>
      </c>
      <c r="B40" s="266"/>
      <c r="C40" s="267"/>
      <c r="D40" s="41" t="s">
        <v>63</v>
      </c>
      <c r="E40" s="46">
        <v>2361.21</v>
      </c>
      <c r="F40" s="46">
        <v>2600</v>
      </c>
      <c r="G40" s="46">
        <v>4157.8100000000004</v>
      </c>
      <c r="H40" s="176">
        <f t="shared" si="0"/>
        <v>176.08810736867963</v>
      </c>
      <c r="I40" s="176">
        <f t="shared" si="1"/>
        <v>159.91576923076926</v>
      </c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 spans="1:27" x14ac:dyDescent="0.25">
      <c r="A41" s="253">
        <v>3293</v>
      </c>
      <c r="B41" s="266"/>
      <c r="C41" s="267"/>
      <c r="D41" s="41" t="s">
        <v>64</v>
      </c>
      <c r="E41" s="46">
        <v>0</v>
      </c>
      <c r="F41" s="46">
        <v>0</v>
      </c>
      <c r="G41" s="46">
        <v>0</v>
      </c>
      <c r="H41" s="176" t="e">
        <f t="shared" si="0"/>
        <v>#DIV/0!</v>
      </c>
      <c r="I41" s="176" t="e">
        <f t="shared" si="1"/>
        <v>#DIV/0!</v>
      </c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</row>
    <row r="42" spans="1:27" x14ac:dyDescent="0.25">
      <c r="A42" s="253">
        <v>3294</v>
      </c>
      <c r="B42" s="266"/>
      <c r="C42" s="267"/>
      <c r="D42" s="41" t="s">
        <v>65</v>
      </c>
      <c r="E42" s="46">
        <v>693.85</v>
      </c>
      <c r="F42" s="46">
        <v>470</v>
      </c>
      <c r="G42" s="46">
        <v>371.36</v>
      </c>
      <c r="H42" s="176">
        <f t="shared" si="0"/>
        <v>53.521654536283059</v>
      </c>
      <c r="I42" s="176">
        <f t="shared" si="1"/>
        <v>79.012765957446803</v>
      </c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</row>
    <row r="43" spans="1:27" x14ac:dyDescent="0.25">
      <c r="A43" s="253">
        <v>3295</v>
      </c>
      <c r="B43" s="266"/>
      <c r="C43" s="267"/>
      <c r="D43" s="41" t="s">
        <v>66</v>
      </c>
      <c r="E43" s="46">
        <v>318.52999999999997</v>
      </c>
      <c r="F43" s="46">
        <v>470</v>
      </c>
      <c r="G43" s="46">
        <v>96.9</v>
      </c>
      <c r="H43" s="176">
        <f t="shared" si="0"/>
        <v>30.420996452453466</v>
      </c>
      <c r="I43" s="176">
        <f t="shared" si="1"/>
        <v>20.617021276595747</v>
      </c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</row>
    <row r="44" spans="1:27" x14ac:dyDescent="0.25">
      <c r="A44" s="253">
        <v>3299</v>
      </c>
      <c r="B44" s="266"/>
      <c r="C44" s="267"/>
      <c r="D44" s="41" t="s">
        <v>67</v>
      </c>
      <c r="E44" s="46">
        <v>110.38</v>
      </c>
      <c r="F44" s="46">
        <v>270</v>
      </c>
      <c r="G44" s="46">
        <v>431.58</v>
      </c>
      <c r="H44" s="176">
        <f t="shared" si="0"/>
        <v>390.99474542489583</v>
      </c>
      <c r="I44" s="176">
        <f t="shared" si="1"/>
        <v>159.84444444444443</v>
      </c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</row>
    <row r="45" spans="1:27" s="77" customFormat="1" x14ac:dyDescent="0.25">
      <c r="A45" s="80">
        <v>34</v>
      </c>
      <c r="B45" s="81"/>
      <c r="C45" s="82"/>
      <c r="D45" s="84" t="s">
        <v>155</v>
      </c>
      <c r="E45" s="47">
        <f t="shared" ref="E45:G45" si="10">E46</f>
        <v>822.88</v>
      </c>
      <c r="F45" s="47">
        <f t="shared" si="10"/>
        <v>600</v>
      </c>
      <c r="G45" s="47">
        <f t="shared" si="10"/>
        <v>800</v>
      </c>
      <c r="H45" s="183">
        <f t="shared" si="0"/>
        <v>97.219521679953331</v>
      </c>
      <c r="I45" s="183">
        <f t="shared" si="1"/>
        <v>133.33333333333331</v>
      </c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</row>
    <row r="46" spans="1:27" x14ac:dyDescent="0.25">
      <c r="A46" s="253">
        <v>3431</v>
      </c>
      <c r="B46" s="266"/>
      <c r="C46" s="267"/>
      <c r="D46" s="41" t="s">
        <v>68</v>
      </c>
      <c r="E46" s="46">
        <v>822.88</v>
      </c>
      <c r="F46" s="46">
        <v>600</v>
      </c>
      <c r="G46" s="46">
        <v>800</v>
      </c>
      <c r="H46" s="176">
        <f t="shared" si="0"/>
        <v>97.219521679953331</v>
      </c>
      <c r="I46" s="176">
        <f t="shared" si="1"/>
        <v>133.33333333333331</v>
      </c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</row>
    <row r="47" spans="1:27" ht="25.5" x14ac:dyDescent="0.25">
      <c r="A47" s="275" t="s">
        <v>124</v>
      </c>
      <c r="B47" s="276"/>
      <c r="C47" s="277"/>
      <c r="D47" s="32" t="s">
        <v>71</v>
      </c>
      <c r="E47" s="50">
        <f t="shared" ref="E47:G48" si="11">E48</f>
        <v>9284.7999999999993</v>
      </c>
      <c r="F47" s="50">
        <f t="shared" si="11"/>
        <v>9623</v>
      </c>
      <c r="G47" s="50">
        <f t="shared" si="11"/>
        <v>9763</v>
      </c>
      <c r="H47" s="183">
        <f t="shared" si="0"/>
        <v>105.15035326555231</v>
      </c>
      <c r="I47" s="183">
        <f t="shared" si="1"/>
        <v>101.45484776057363</v>
      </c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</row>
    <row r="48" spans="1:27" s="105" customFormat="1" x14ac:dyDescent="0.25">
      <c r="A48" s="243" t="s">
        <v>199</v>
      </c>
      <c r="B48" s="268"/>
      <c r="C48" s="269"/>
      <c r="D48" s="95" t="s">
        <v>200</v>
      </c>
      <c r="E48" s="96">
        <f t="shared" si="11"/>
        <v>9284.7999999999993</v>
      </c>
      <c r="F48" s="96">
        <f t="shared" si="11"/>
        <v>9623</v>
      </c>
      <c r="G48" s="96">
        <f t="shared" si="11"/>
        <v>9763</v>
      </c>
      <c r="H48" s="183">
        <f t="shared" si="0"/>
        <v>105.15035326555231</v>
      </c>
      <c r="I48" s="183">
        <f t="shared" si="1"/>
        <v>101.45484776057363</v>
      </c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</row>
    <row r="49" spans="1:457" s="90" customFormat="1" x14ac:dyDescent="0.25">
      <c r="A49" s="250">
        <v>32</v>
      </c>
      <c r="B49" s="251"/>
      <c r="C49" s="252"/>
      <c r="D49" s="78" t="s">
        <v>33</v>
      </c>
      <c r="E49" s="89">
        <f t="shared" ref="E49:G49" si="12">SUM(E50:E52)</f>
        <v>9284.7999999999993</v>
      </c>
      <c r="F49" s="89">
        <f t="shared" si="12"/>
        <v>9623</v>
      </c>
      <c r="G49" s="89">
        <f t="shared" si="12"/>
        <v>9763</v>
      </c>
      <c r="H49" s="183">
        <f t="shared" si="0"/>
        <v>105.15035326555231</v>
      </c>
      <c r="I49" s="183">
        <f t="shared" si="1"/>
        <v>101.45484776057363</v>
      </c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</row>
    <row r="50" spans="1:457" ht="25.5" x14ac:dyDescent="0.25">
      <c r="A50" s="253">
        <v>3224</v>
      </c>
      <c r="B50" s="266"/>
      <c r="C50" s="267"/>
      <c r="D50" s="41" t="s">
        <v>69</v>
      </c>
      <c r="E50" s="46">
        <v>1055.99</v>
      </c>
      <c r="F50" s="46">
        <v>1300</v>
      </c>
      <c r="G50" s="46">
        <v>1671.52</v>
      </c>
      <c r="H50" s="176">
        <f t="shared" si="0"/>
        <v>158.28937774031951</v>
      </c>
      <c r="I50" s="176">
        <f t="shared" si="1"/>
        <v>128.57846153846154</v>
      </c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</row>
    <row r="51" spans="1:457" x14ac:dyDescent="0.25">
      <c r="A51" s="253">
        <v>3232</v>
      </c>
      <c r="B51" s="266"/>
      <c r="C51" s="267"/>
      <c r="D51" s="41" t="s">
        <v>70</v>
      </c>
      <c r="E51" s="46">
        <v>8228.81</v>
      </c>
      <c r="F51" s="46">
        <v>8323</v>
      </c>
      <c r="G51" s="46">
        <v>8091.48</v>
      </c>
      <c r="H51" s="176">
        <f t="shared" si="0"/>
        <v>98.331107414073244</v>
      </c>
      <c r="I51" s="176">
        <f t="shared" si="1"/>
        <v>97.218310705274533</v>
      </c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</row>
    <row r="52" spans="1:457" x14ac:dyDescent="0.25">
      <c r="A52" s="253">
        <v>3237</v>
      </c>
      <c r="B52" s="251"/>
      <c r="C52" s="252"/>
      <c r="D52" s="52" t="s">
        <v>60</v>
      </c>
      <c r="E52" s="46">
        <v>0</v>
      </c>
      <c r="F52" s="46">
        <v>0</v>
      </c>
      <c r="G52" s="46">
        <v>0</v>
      </c>
      <c r="H52" s="176" t="e">
        <f t="shared" si="0"/>
        <v>#DIV/0!</v>
      </c>
      <c r="I52" s="176" t="e">
        <f t="shared" si="1"/>
        <v>#DIV/0!</v>
      </c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</row>
    <row r="53" spans="1:457" x14ac:dyDescent="0.25">
      <c r="A53" s="275" t="s">
        <v>125</v>
      </c>
      <c r="B53" s="276"/>
      <c r="C53" s="277"/>
      <c r="D53" s="32" t="s">
        <v>98</v>
      </c>
      <c r="E53" s="50">
        <f>E54</f>
        <v>0</v>
      </c>
      <c r="F53" s="50">
        <f t="shared" ref="F53:G54" si="13">F54</f>
        <v>0</v>
      </c>
      <c r="G53" s="50">
        <f t="shared" si="13"/>
        <v>11963.99</v>
      </c>
      <c r="H53" s="183" t="e">
        <f t="shared" si="0"/>
        <v>#DIV/0!</v>
      </c>
      <c r="I53" s="183" t="e">
        <f t="shared" si="1"/>
        <v>#DIV/0!</v>
      </c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</row>
    <row r="54" spans="1:457" s="105" customFormat="1" x14ac:dyDescent="0.25">
      <c r="A54" s="243" t="s">
        <v>78</v>
      </c>
      <c r="B54" s="268"/>
      <c r="C54" s="269"/>
      <c r="D54" s="95" t="s">
        <v>19</v>
      </c>
      <c r="E54" s="96">
        <f>E55</f>
        <v>0</v>
      </c>
      <c r="F54" s="96">
        <f t="shared" si="13"/>
        <v>0</v>
      </c>
      <c r="G54" s="96">
        <f t="shared" si="13"/>
        <v>11963.99</v>
      </c>
      <c r="H54" s="183" t="e">
        <f t="shared" si="0"/>
        <v>#DIV/0!</v>
      </c>
      <c r="I54" s="183" t="e">
        <f t="shared" si="1"/>
        <v>#DIV/0!</v>
      </c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</row>
    <row r="55" spans="1:457" x14ac:dyDescent="0.25">
      <c r="A55" s="253">
        <v>3223</v>
      </c>
      <c r="B55" s="266"/>
      <c r="C55" s="267"/>
      <c r="D55" s="41" t="s">
        <v>52</v>
      </c>
      <c r="E55" s="46">
        <v>0</v>
      </c>
      <c r="F55" s="46">
        <v>0</v>
      </c>
      <c r="G55" s="46">
        <v>11963.99</v>
      </c>
      <c r="H55" s="176" t="e">
        <f t="shared" si="0"/>
        <v>#DIV/0!</v>
      </c>
      <c r="I55" s="176" t="e">
        <f t="shared" si="1"/>
        <v>#DIV/0!</v>
      </c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</row>
    <row r="56" spans="1:457" x14ac:dyDescent="0.25">
      <c r="A56" s="279" t="s">
        <v>105</v>
      </c>
      <c r="B56" s="280"/>
      <c r="C56" s="281"/>
      <c r="D56" s="33" t="s">
        <v>106</v>
      </c>
      <c r="E56" s="48">
        <f>E57+E104+E105</f>
        <v>26715.55</v>
      </c>
      <c r="F56" s="48">
        <f>F57+F104+F105</f>
        <v>530.88</v>
      </c>
      <c r="G56" s="48">
        <f>G57+G104+G105</f>
        <v>5205.8500000000004</v>
      </c>
      <c r="H56" s="183">
        <f t="shared" si="0"/>
        <v>19.486216828775753</v>
      </c>
      <c r="I56" s="183">
        <f t="shared" si="1"/>
        <v>980.60767028330338</v>
      </c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</row>
    <row r="57" spans="1:457" s="102" customFormat="1" ht="24.75" customHeight="1" x14ac:dyDescent="0.25">
      <c r="A57" s="272" t="s">
        <v>107</v>
      </c>
      <c r="B57" s="292"/>
      <c r="C57" s="293"/>
      <c r="D57" s="100" t="s">
        <v>183</v>
      </c>
      <c r="E57" s="106">
        <f>E58+E61+E66+E69+E78+E96</f>
        <v>12706.98</v>
      </c>
      <c r="F57" s="106">
        <f t="shared" ref="F57:G57" si="14">F58+F61+F66+F69+F78+F96</f>
        <v>530.88</v>
      </c>
      <c r="G57" s="106">
        <f t="shared" si="14"/>
        <v>2226.4700000000003</v>
      </c>
      <c r="H57" s="183">
        <f t="shared" si="0"/>
        <v>17.521629844384741</v>
      </c>
      <c r="I57" s="183">
        <f t="shared" si="1"/>
        <v>419.39232971669685</v>
      </c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</row>
    <row r="58" spans="1:457" s="107" customFormat="1" ht="18" hidden="1" customHeight="1" x14ac:dyDescent="0.25">
      <c r="A58" s="257" t="s">
        <v>72</v>
      </c>
      <c r="B58" s="262"/>
      <c r="C58" s="263"/>
      <c r="D58" s="85" t="s">
        <v>127</v>
      </c>
      <c r="E58" s="111">
        <f t="shared" ref="E58:G58" si="15">E59</f>
        <v>0</v>
      </c>
      <c r="F58" s="111">
        <f t="shared" si="15"/>
        <v>0</v>
      </c>
      <c r="G58" s="111">
        <f t="shared" si="15"/>
        <v>200</v>
      </c>
      <c r="H58" s="183" t="e">
        <f t="shared" si="0"/>
        <v>#DIV/0!</v>
      </c>
      <c r="I58" s="183" t="e">
        <f t="shared" si="1"/>
        <v>#DIV/0!</v>
      </c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</row>
    <row r="59" spans="1:457" s="105" customFormat="1" ht="18.75" hidden="1" customHeight="1" x14ac:dyDescent="0.25">
      <c r="A59" s="243" t="s">
        <v>78</v>
      </c>
      <c r="B59" s="264"/>
      <c r="C59" s="265"/>
      <c r="D59" s="103" t="s">
        <v>19</v>
      </c>
      <c r="E59" s="108">
        <f>E60</f>
        <v>0</v>
      </c>
      <c r="F59" s="104">
        <f>F60+F66+F68</f>
        <v>0</v>
      </c>
      <c r="G59" s="104">
        <f>G60+G66+G68</f>
        <v>200</v>
      </c>
      <c r="H59" s="183" t="e">
        <f t="shared" si="0"/>
        <v>#DIV/0!</v>
      </c>
      <c r="I59" s="183" t="e">
        <f t="shared" si="1"/>
        <v>#DIV/0!</v>
      </c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</row>
    <row r="60" spans="1:457" ht="21.75" hidden="1" customHeight="1" x14ac:dyDescent="0.25">
      <c r="A60" s="253">
        <v>3299</v>
      </c>
      <c r="B60" s="266"/>
      <c r="C60" s="267"/>
      <c r="D60" s="55" t="s">
        <v>67</v>
      </c>
      <c r="E60" s="69">
        <v>0</v>
      </c>
      <c r="F60" s="69">
        <v>0</v>
      </c>
      <c r="G60" s="69">
        <v>0</v>
      </c>
      <c r="H60" s="176" t="e">
        <f t="shared" si="0"/>
        <v>#DIV/0!</v>
      </c>
      <c r="I60" s="176" t="e">
        <f t="shared" si="1"/>
        <v>#DIV/0!</v>
      </c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1"/>
      <c r="IW60" s="61"/>
      <c r="IX60" s="61"/>
      <c r="IY60" s="61"/>
      <c r="IZ60" s="61"/>
      <c r="JA60" s="61"/>
      <c r="JB60" s="61"/>
      <c r="JC60" s="61"/>
      <c r="JD60" s="61"/>
      <c r="JE60" s="61"/>
      <c r="JF60" s="61"/>
      <c r="JG60" s="61"/>
      <c r="JH60" s="61"/>
      <c r="JI60" s="61"/>
      <c r="JJ60" s="61"/>
      <c r="JK60" s="61"/>
      <c r="JL60" s="61"/>
      <c r="JM60" s="61"/>
      <c r="JN60" s="61"/>
      <c r="JO60" s="61"/>
      <c r="JP60" s="61"/>
      <c r="JQ60" s="61"/>
      <c r="JR60" s="61"/>
      <c r="JS60" s="61"/>
      <c r="JT60" s="61"/>
      <c r="JU60" s="61"/>
      <c r="JV60" s="61"/>
      <c r="JW60" s="61"/>
      <c r="JX60" s="61"/>
      <c r="JY60" s="61"/>
      <c r="JZ60" s="61"/>
      <c r="KA60" s="61"/>
      <c r="KB60" s="61"/>
      <c r="KC60" s="61"/>
      <c r="KD60" s="61"/>
      <c r="KE60" s="61"/>
      <c r="KF60" s="61"/>
      <c r="KG60" s="61"/>
      <c r="KH60" s="61"/>
      <c r="KI60" s="61"/>
      <c r="KJ60" s="61"/>
      <c r="KK60" s="61"/>
      <c r="KL60" s="61"/>
      <c r="KM60" s="61"/>
      <c r="KN60" s="61"/>
      <c r="KO60" s="61"/>
      <c r="KP60" s="61"/>
      <c r="KQ60" s="61"/>
      <c r="KR60" s="61"/>
      <c r="KS60" s="61"/>
      <c r="KT60" s="61"/>
      <c r="KU60" s="61"/>
      <c r="KV60" s="61"/>
      <c r="KW60" s="61"/>
      <c r="KX60" s="61"/>
      <c r="KY60" s="61"/>
      <c r="KZ60" s="61"/>
      <c r="LA60" s="61"/>
      <c r="LB60" s="61"/>
      <c r="LC60" s="61"/>
      <c r="LD60" s="61"/>
      <c r="LE60" s="61"/>
      <c r="LF60" s="61"/>
      <c r="LG60" s="61"/>
      <c r="LH60" s="61"/>
      <c r="LI60" s="61"/>
      <c r="LJ60" s="61"/>
      <c r="LK60" s="61"/>
      <c r="LL60" s="61"/>
      <c r="LM60" s="61"/>
      <c r="LN60" s="61"/>
      <c r="LO60" s="61"/>
      <c r="LP60" s="61"/>
      <c r="LQ60" s="61"/>
      <c r="LR60" s="61"/>
      <c r="LS60" s="61"/>
      <c r="LT60" s="61"/>
      <c r="LU60" s="61"/>
      <c r="LV60" s="61"/>
      <c r="LW60" s="61"/>
      <c r="LX60" s="61"/>
      <c r="LY60" s="61"/>
      <c r="LZ60" s="61"/>
      <c r="MA60" s="61"/>
      <c r="MB60" s="61"/>
      <c r="MC60" s="61"/>
      <c r="MD60" s="61"/>
      <c r="ME60" s="61"/>
      <c r="MF60" s="61"/>
      <c r="MG60" s="61"/>
      <c r="MH60" s="61"/>
      <c r="MI60" s="61"/>
      <c r="MJ60" s="61"/>
      <c r="MK60" s="61"/>
      <c r="ML60" s="61"/>
      <c r="MM60" s="61"/>
      <c r="MN60" s="61"/>
      <c r="MO60" s="61"/>
      <c r="MP60" s="61"/>
      <c r="MQ60" s="61"/>
      <c r="MR60" s="61"/>
      <c r="MS60" s="61"/>
      <c r="MT60" s="61"/>
      <c r="MU60" s="61"/>
      <c r="MV60" s="61"/>
      <c r="MW60" s="61"/>
      <c r="MX60" s="61"/>
      <c r="MY60" s="61"/>
      <c r="MZ60" s="61"/>
      <c r="NA60" s="61"/>
      <c r="NB60" s="61"/>
      <c r="NC60" s="61"/>
      <c r="ND60" s="61"/>
      <c r="NE60" s="61"/>
      <c r="NF60" s="61"/>
      <c r="NG60" s="61"/>
      <c r="NH60" s="61"/>
      <c r="NI60" s="61"/>
      <c r="NJ60" s="61"/>
      <c r="NK60" s="61"/>
      <c r="NL60" s="61"/>
      <c r="NM60" s="61"/>
      <c r="NN60" s="61"/>
      <c r="NO60" s="61"/>
      <c r="NP60" s="61"/>
      <c r="NQ60" s="61"/>
      <c r="NR60" s="61"/>
      <c r="NS60" s="61"/>
      <c r="NT60" s="61"/>
      <c r="NU60" s="61"/>
      <c r="NV60" s="61"/>
      <c r="NW60" s="61"/>
      <c r="NX60" s="61"/>
      <c r="NY60" s="61"/>
      <c r="NZ60" s="61"/>
      <c r="OA60" s="61"/>
      <c r="OB60" s="61"/>
      <c r="OC60" s="61"/>
      <c r="OD60" s="61"/>
      <c r="OE60" s="61"/>
      <c r="OF60" s="61"/>
      <c r="OG60" s="61"/>
      <c r="OH60" s="61"/>
      <c r="OI60" s="61"/>
      <c r="OJ60" s="61"/>
      <c r="OK60" s="61"/>
      <c r="OL60" s="61"/>
      <c r="OM60" s="61"/>
      <c r="ON60" s="61"/>
      <c r="OO60" s="61"/>
      <c r="OP60" s="61"/>
      <c r="OQ60" s="61"/>
      <c r="OR60" s="61"/>
      <c r="OS60" s="61"/>
      <c r="OT60" s="61"/>
      <c r="OU60" s="61"/>
      <c r="OV60" s="61"/>
      <c r="OW60" s="61"/>
      <c r="OX60" s="61"/>
      <c r="OY60" s="61"/>
      <c r="OZ60" s="61"/>
      <c r="PA60" s="61"/>
      <c r="PB60" s="61"/>
      <c r="PC60" s="61"/>
      <c r="PD60" s="61"/>
      <c r="PE60" s="61"/>
      <c r="PF60" s="61"/>
      <c r="PG60" s="61"/>
      <c r="PH60" s="61"/>
      <c r="PI60" s="61"/>
      <c r="PJ60" s="61"/>
      <c r="PK60" s="61"/>
      <c r="PL60" s="61"/>
      <c r="PM60" s="61"/>
      <c r="PN60" s="61"/>
      <c r="PO60" s="61"/>
      <c r="PP60" s="61"/>
      <c r="PQ60" s="61"/>
      <c r="PR60" s="61"/>
      <c r="PS60" s="61"/>
      <c r="PT60" s="61"/>
      <c r="PU60" s="61"/>
      <c r="PV60" s="61"/>
      <c r="PW60" s="61"/>
      <c r="PX60" s="61"/>
      <c r="PY60" s="61"/>
      <c r="PZ60" s="61"/>
      <c r="QA60" s="61"/>
      <c r="QB60" s="61"/>
      <c r="QC60" s="61"/>
      <c r="QD60" s="61"/>
      <c r="QE60" s="61"/>
      <c r="QF60" s="61"/>
      <c r="QG60" s="61"/>
      <c r="QH60" s="61"/>
      <c r="QI60" s="61"/>
      <c r="QJ60" s="61"/>
      <c r="QK60" s="61"/>
      <c r="QL60" s="61"/>
      <c r="QM60" s="61"/>
      <c r="QN60" s="61"/>
      <c r="QO60" s="61"/>
    </row>
    <row r="61" spans="1:457" s="107" customFormat="1" ht="19.5" hidden="1" customHeight="1" x14ac:dyDescent="0.25">
      <c r="A61" s="257" t="s">
        <v>85</v>
      </c>
      <c r="B61" s="258"/>
      <c r="C61" s="259"/>
      <c r="D61" s="85" t="s">
        <v>86</v>
      </c>
      <c r="E61" s="111">
        <f>E62</f>
        <v>0</v>
      </c>
      <c r="F61" s="111">
        <f t="shared" ref="F61:G62" si="16">F62</f>
        <v>0</v>
      </c>
      <c r="G61" s="111">
        <f t="shared" si="16"/>
        <v>0</v>
      </c>
      <c r="H61" s="183" t="e">
        <f t="shared" si="0"/>
        <v>#DIV/0!</v>
      </c>
      <c r="I61" s="183" t="e">
        <f t="shared" si="1"/>
        <v>#DIV/0!</v>
      </c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  <c r="IW61" s="61"/>
      <c r="IX61" s="61"/>
      <c r="IY61" s="61"/>
      <c r="IZ61" s="61"/>
      <c r="JA61" s="61"/>
      <c r="JB61" s="61"/>
      <c r="JC61" s="61"/>
      <c r="JD61" s="61"/>
      <c r="JE61" s="61"/>
      <c r="JF61" s="61"/>
      <c r="JG61" s="61"/>
      <c r="JH61" s="61"/>
      <c r="JI61" s="61"/>
      <c r="JJ61" s="61"/>
      <c r="JK61" s="61"/>
      <c r="JL61" s="61"/>
      <c r="JM61" s="61"/>
      <c r="JN61" s="61"/>
      <c r="JO61" s="61"/>
      <c r="JP61" s="61"/>
      <c r="JQ61" s="61"/>
      <c r="JR61" s="61"/>
      <c r="JS61" s="61"/>
      <c r="JT61" s="61"/>
      <c r="JU61" s="61"/>
      <c r="JV61" s="61"/>
      <c r="JW61" s="61"/>
      <c r="JX61" s="61"/>
      <c r="JY61" s="61"/>
      <c r="JZ61" s="61"/>
      <c r="KA61" s="61"/>
      <c r="KB61" s="61"/>
      <c r="KC61" s="61"/>
      <c r="KD61" s="61"/>
      <c r="KE61" s="61"/>
      <c r="KF61" s="61"/>
      <c r="KG61" s="61"/>
      <c r="KH61" s="61"/>
      <c r="KI61" s="61"/>
      <c r="KJ61" s="61"/>
      <c r="KK61" s="61"/>
      <c r="KL61" s="61"/>
      <c r="KM61" s="61"/>
      <c r="KN61" s="61"/>
      <c r="KO61" s="61"/>
      <c r="KP61" s="61"/>
      <c r="KQ61" s="61"/>
      <c r="KR61" s="61"/>
      <c r="KS61" s="61"/>
      <c r="KT61" s="61"/>
      <c r="KU61" s="61"/>
      <c r="KV61" s="61"/>
      <c r="KW61" s="61"/>
      <c r="KX61" s="61"/>
      <c r="KY61" s="61"/>
      <c r="KZ61" s="61"/>
      <c r="LA61" s="61"/>
      <c r="LB61" s="61"/>
      <c r="LC61" s="61"/>
      <c r="LD61" s="61"/>
      <c r="LE61" s="61"/>
      <c r="LF61" s="61"/>
      <c r="LG61" s="61"/>
      <c r="LH61" s="61"/>
      <c r="LI61" s="61"/>
      <c r="LJ61" s="61"/>
      <c r="LK61" s="61"/>
      <c r="LL61" s="61"/>
      <c r="LM61" s="61"/>
      <c r="LN61" s="61"/>
      <c r="LO61" s="61"/>
      <c r="LP61" s="61"/>
      <c r="LQ61" s="61"/>
      <c r="LR61" s="61"/>
      <c r="LS61" s="61"/>
      <c r="LT61" s="61"/>
      <c r="LU61" s="61"/>
      <c r="LV61" s="61"/>
      <c r="LW61" s="61"/>
      <c r="LX61" s="61"/>
      <c r="LY61" s="61"/>
      <c r="LZ61" s="61"/>
      <c r="MA61" s="61"/>
      <c r="MB61" s="61"/>
      <c r="MC61" s="61"/>
      <c r="MD61" s="61"/>
      <c r="ME61" s="61"/>
      <c r="MF61" s="61"/>
      <c r="MG61" s="61"/>
      <c r="MH61" s="61"/>
      <c r="MI61" s="61"/>
      <c r="MJ61" s="61"/>
      <c r="MK61" s="61"/>
      <c r="ML61" s="61"/>
      <c r="MM61" s="61"/>
      <c r="MN61" s="61"/>
      <c r="MO61" s="61"/>
      <c r="MP61" s="61"/>
      <c r="MQ61" s="61"/>
      <c r="MR61" s="61"/>
      <c r="MS61" s="61"/>
      <c r="MT61" s="61"/>
      <c r="MU61" s="61"/>
      <c r="MV61" s="61"/>
      <c r="MW61" s="61"/>
      <c r="MX61" s="61"/>
      <c r="MY61" s="61"/>
      <c r="MZ61" s="61"/>
      <c r="NA61" s="61"/>
      <c r="NB61" s="61"/>
      <c r="NC61" s="61"/>
      <c r="ND61" s="61"/>
      <c r="NE61" s="61"/>
      <c r="NF61" s="61"/>
      <c r="NG61" s="61"/>
      <c r="NH61" s="61"/>
      <c r="NI61" s="61"/>
      <c r="NJ61" s="61"/>
      <c r="NK61" s="61"/>
      <c r="NL61" s="61"/>
      <c r="NM61" s="61"/>
      <c r="NN61" s="61"/>
      <c r="NO61" s="61"/>
      <c r="NP61" s="61"/>
      <c r="NQ61" s="61"/>
      <c r="NR61" s="61"/>
      <c r="NS61" s="61"/>
      <c r="NT61" s="61"/>
      <c r="NU61" s="61"/>
      <c r="NV61" s="61"/>
      <c r="NW61" s="61"/>
      <c r="NX61" s="61"/>
      <c r="NY61" s="61"/>
      <c r="NZ61" s="61"/>
      <c r="OA61" s="61"/>
      <c r="OB61" s="61"/>
      <c r="OC61" s="61"/>
      <c r="OD61" s="61"/>
      <c r="OE61" s="61"/>
      <c r="OF61" s="61"/>
      <c r="OG61" s="61"/>
      <c r="OH61" s="61"/>
      <c r="OI61" s="61"/>
      <c r="OJ61" s="61"/>
      <c r="OK61" s="61"/>
      <c r="OL61" s="61"/>
      <c r="OM61" s="61"/>
      <c r="ON61" s="61"/>
      <c r="OO61" s="61"/>
      <c r="OP61" s="61"/>
      <c r="OQ61" s="61"/>
      <c r="OR61" s="61"/>
      <c r="OS61" s="61"/>
      <c r="OT61" s="61"/>
      <c r="OU61" s="61"/>
      <c r="OV61" s="61"/>
      <c r="OW61" s="61"/>
      <c r="OX61" s="61"/>
      <c r="OY61" s="61"/>
      <c r="OZ61" s="61"/>
      <c r="PA61" s="61"/>
      <c r="PB61" s="61"/>
      <c r="PC61" s="61"/>
      <c r="PD61" s="61"/>
      <c r="PE61" s="61"/>
      <c r="PF61" s="61"/>
      <c r="PG61" s="61"/>
      <c r="PH61" s="61"/>
      <c r="PI61" s="61"/>
      <c r="PJ61" s="61"/>
      <c r="PK61" s="61"/>
      <c r="PL61" s="61"/>
      <c r="PM61" s="61"/>
      <c r="PN61" s="61"/>
      <c r="PO61" s="61"/>
      <c r="PP61" s="61"/>
      <c r="PQ61" s="61"/>
      <c r="PR61" s="61"/>
      <c r="PS61" s="61"/>
      <c r="PT61" s="61"/>
      <c r="PU61" s="61"/>
      <c r="PV61" s="61"/>
      <c r="PW61" s="61"/>
      <c r="PX61" s="61"/>
      <c r="PY61" s="61"/>
      <c r="PZ61" s="61"/>
      <c r="QA61" s="61"/>
      <c r="QB61" s="61"/>
      <c r="QC61" s="61"/>
      <c r="QD61" s="61"/>
      <c r="QE61" s="61"/>
      <c r="QF61" s="61"/>
      <c r="QG61" s="61"/>
      <c r="QH61" s="61"/>
      <c r="QI61" s="61"/>
      <c r="QJ61" s="61"/>
      <c r="QK61" s="61"/>
      <c r="QL61" s="61"/>
      <c r="QM61" s="61"/>
      <c r="QN61" s="61"/>
      <c r="QO61" s="61"/>
    </row>
    <row r="62" spans="1:457" s="105" customFormat="1" ht="21.75" hidden="1" customHeight="1" x14ac:dyDescent="0.25">
      <c r="A62" s="243" t="s">
        <v>78</v>
      </c>
      <c r="B62" s="268"/>
      <c r="C62" s="269"/>
      <c r="D62" s="103" t="s">
        <v>19</v>
      </c>
      <c r="E62" s="108">
        <f t="shared" ref="E62" si="17">E63</f>
        <v>0</v>
      </c>
      <c r="F62" s="108">
        <f t="shared" si="16"/>
        <v>0</v>
      </c>
      <c r="G62" s="108">
        <f t="shared" si="16"/>
        <v>0</v>
      </c>
      <c r="H62" s="183" t="e">
        <f t="shared" si="0"/>
        <v>#DIV/0!</v>
      </c>
      <c r="I62" s="183" t="e">
        <f t="shared" si="1"/>
        <v>#DIV/0!</v>
      </c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  <c r="IW62" s="61"/>
      <c r="IX62" s="61"/>
      <c r="IY62" s="61"/>
      <c r="IZ62" s="61"/>
      <c r="JA62" s="61"/>
      <c r="JB62" s="61"/>
      <c r="JC62" s="61"/>
      <c r="JD62" s="61"/>
      <c r="JE62" s="61"/>
      <c r="JF62" s="61"/>
      <c r="JG62" s="61"/>
      <c r="JH62" s="61"/>
      <c r="JI62" s="61"/>
      <c r="JJ62" s="61"/>
      <c r="JK62" s="61"/>
      <c r="JL62" s="61"/>
      <c r="JM62" s="61"/>
      <c r="JN62" s="61"/>
      <c r="JO62" s="61"/>
      <c r="JP62" s="61"/>
      <c r="JQ62" s="61"/>
      <c r="JR62" s="61"/>
      <c r="JS62" s="61"/>
      <c r="JT62" s="61"/>
      <c r="JU62" s="61"/>
      <c r="JV62" s="61"/>
      <c r="JW62" s="61"/>
      <c r="JX62" s="61"/>
      <c r="JY62" s="61"/>
      <c r="JZ62" s="61"/>
      <c r="KA62" s="61"/>
      <c r="KB62" s="61"/>
      <c r="KC62" s="61"/>
      <c r="KD62" s="61"/>
      <c r="KE62" s="61"/>
      <c r="KF62" s="61"/>
      <c r="KG62" s="61"/>
      <c r="KH62" s="61"/>
      <c r="KI62" s="61"/>
      <c r="KJ62" s="61"/>
      <c r="KK62" s="61"/>
      <c r="KL62" s="61"/>
      <c r="KM62" s="61"/>
      <c r="KN62" s="61"/>
      <c r="KO62" s="61"/>
      <c r="KP62" s="61"/>
      <c r="KQ62" s="61"/>
      <c r="KR62" s="61"/>
      <c r="KS62" s="61"/>
      <c r="KT62" s="61"/>
      <c r="KU62" s="61"/>
      <c r="KV62" s="61"/>
      <c r="KW62" s="61"/>
      <c r="KX62" s="61"/>
      <c r="KY62" s="61"/>
      <c r="KZ62" s="61"/>
      <c r="LA62" s="61"/>
      <c r="LB62" s="61"/>
      <c r="LC62" s="61"/>
      <c r="LD62" s="61"/>
      <c r="LE62" s="61"/>
      <c r="LF62" s="61"/>
      <c r="LG62" s="61"/>
      <c r="LH62" s="61"/>
      <c r="LI62" s="61"/>
      <c r="LJ62" s="61"/>
      <c r="LK62" s="61"/>
      <c r="LL62" s="61"/>
      <c r="LM62" s="61"/>
      <c r="LN62" s="61"/>
      <c r="LO62" s="61"/>
      <c r="LP62" s="61"/>
      <c r="LQ62" s="61"/>
      <c r="LR62" s="61"/>
      <c r="LS62" s="61"/>
      <c r="LT62" s="61"/>
      <c r="LU62" s="61"/>
      <c r="LV62" s="61"/>
      <c r="LW62" s="61"/>
      <c r="LX62" s="61"/>
      <c r="LY62" s="61"/>
      <c r="LZ62" s="61"/>
      <c r="MA62" s="61"/>
      <c r="MB62" s="61"/>
      <c r="MC62" s="61"/>
      <c r="MD62" s="61"/>
      <c r="ME62" s="61"/>
      <c r="MF62" s="61"/>
      <c r="MG62" s="61"/>
      <c r="MH62" s="61"/>
      <c r="MI62" s="61"/>
      <c r="MJ62" s="61"/>
      <c r="MK62" s="61"/>
      <c r="ML62" s="61"/>
      <c r="MM62" s="61"/>
      <c r="MN62" s="61"/>
      <c r="MO62" s="61"/>
      <c r="MP62" s="61"/>
      <c r="MQ62" s="61"/>
      <c r="MR62" s="61"/>
      <c r="MS62" s="61"/>
      <c r="MT62" s="61"/>
      <c r="MU62" s="61"/>
      <c r="MV62" s="61"/>
      <c r="MW62" s="61"/>
      <c r="MX62" s="61"/>
      <c r="MY62" s="61"/>
      <c r="MZ62" s="61"/>
      <c r="NA62" s="61"/>
      <c r="NB62" s="61"/>
      <c r="NC62" s="61"/>
      <c r="ND62" s="61"/>
      <c r="NE62" s="61"/>
      <c r="NF62" s="61"/>
      <c r="NG62" s="61"/>
      <c r="NH62" s="61"/>
      <c r="NI62" s="61"/>
      <c r="NJ62" s="61"/>
      <c r="NK62" s="61"/>
      <c r="NL62" s="61"/>
      <c r="NM62" s="61"/>
      <c r="NN62" s="61"/>
      <c r="NO62" s="61"/>
      <c r="NP62" s="61"/>
      <c r="NQ62" s="61"/>
      <c r="NR62" s="61"/>
      <c r="NS62" s="61"/>
      <c r="NT62" s="61"/>
      <c r="NU62" s="61"/>
      <c r="NV62" s="61"/>
      <c r="NW62" s="61"/>
      <c r="NX62" s="61"/>
      <c r="NY62" s="61"/>
      <c r="NZ62" s="61"/>
      <c r="OA62" s="61"/>
      <c r="OB62" s="61"/>
      <c r="OC62" s="61"/>
      <c r="OD62" s="61"/>
      <c r="OE62" s="61"/>
      <c r="OF62" s="61"/>
      <c r="OG62" s="61"/>
      <c r="OH62" s="61"/>
      <c r="OI62" s="61"/>
      <c r="OJ62" s="61"/>
      <c r="OK62" s="61"/>
      <c r="OL62" s="61"/>
      <c r="OM62" s="61"/>
      <c r="ON62" s="61"/>
      <c r="OO62" s="61"/>
      <c r="OP62" s="61"/>
      <c r="OQ62" s="61"/>
      <c r="OR62" s="61"/>
      <c r="OS62" s="61"/>
      <c r="OT62" s="61"/>
      <c r="OU62" s="61"/>
      <c r="OV62" s="61"/>
      <c r="OW62" s="61"/>
      <c r="OX62" s="61"/>
      <c r="OY62" s="61"/>
      <c r="OZ62" s="61"/>
      <c r="PA62" s="61"/>
      <c r="PB62" s="61"/>
      <c r="PC62" s="61"/>
      <c r="PD62" s="61"/>
      <c r="PE62" s="61"/>
      <c r="PF62" s="61"/>
      <c r="PG62" s="61"/>
      <c r="PH62" s="61"/>
      <c r="PI62" s="61"/>
      <c r="PJ62" s="61"/>
      <c r="PK62" s="61"/>
      <c r="PL62" s="61"/>
      <c r="PM62" s="61"/>
      <c r="PN62" s="61"/>
      <c r="PO62" s="61"/>
      <c r="PP62" s="61"/>
      <c r="PQ62" s="61"/>
      <c r="PR62" s="61"/>
      <c r="PS62" s="61"/>
      <c r="PT62" s="61"/>
      <c r="PU62" s="61"/>
      <c r="PV62" s="61"/>
      <c r="PW62" s="61"/>
      <c r="PX62" s="61"/>
      <c r="PY62" s="61"/>
      <c r="PZ62" s="61"/>
      <c r="QA62" s="61"/>
      <c r="QB62" s="61"/>
      <c r="QC62" s="61"/>
      <c r="QD62" s="61"/>
      <c r="QE62" s="61"/>
      <c r="QF62" s="61"/>
      <c r="QG62" s="61"/>
      <c r="QH62" s="61"/>
      <c r="QI62" s="61"/>
      <c r="QJ62" s="61"/>
      <c r="QK62" s="61"/>
      <c r="QL62" s="61"/>
      <c r="QM62" s="61"/>
      <c r="QN62" s="61"/>
      <c r="QO62" s="61"/>
    </row>
    <row r="63" spans="1:457" ht="21.75" hidden="1" customHeight="1" x14ac:dyDescent="0.25">
      <c r="A63" s="246">
        <v>32</v>
      </c>
      <c r="B63" s="251"/>
      <c r="C63" s="252"/>
      <c r="D63" s="84" t="s">
        <v>33</v>
      </c>
      <c r="E63" s="60">
        <f t="shared" ref="E63:G63" si="18">E64+E65</f>
        <v>0</v>
      </c>
      <c r="F63" s="60">
        <f t="shared" si="18"/>
        <v>0</v>
      </c>
      <c r="G63" s="60">
        <f t="shared" si="18"/>
        <v>0</v>
      </c>
      <c r="H63" s="183" t="e">
        <f t="shared" si="0"/>
        <v>#DIV/0!</v>
      </c>
      <c r="I63" s="183" t="e">
        <f t="shared" si="1"/>
        <v>#DIV/0!</v>
      </c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  <c r="IU63" s="61"/>
      <c r="IV63" s="61"/>
      <c r="IW63" s="61"/>
      <c r="IX63" s="61"/>
      <c r="IY63" s="61"/>
      <c r="IZ63" s="61"/>
      <c r="JA63" s="61"/>
      <c r="JB63" s="61"/>
      <c r="JC63" s="61"/>
      <c r="JD63" s="61"/>
      <c r="JE63" s="61"/>
      <c r="JF63" s="61"/>
      <c r="JG63" s="61"/>
      <c r="JH63" s="61"/>
      <c r="JI63" s="61"/>
      <c r="JJ63" s="61"/>
      <c r="JK63" s="61"/>
      <c r="JL63" s="61"/>
      <c r="JM63" s="61"/>
      <c r="JN63" s="61"/>
      <c r="JO63" s="61"/>
      <c r="JP63" s="61"/>
      <c r="JQ63" s="61"/>
      <c r="JR63" s="61"/>
      <c r="JS63" s="61"/>
      <c r="JT63" s="61"/>
      <c r="JU63" s="61"/>
      <c r="JV63" s="61"/>
      <c r="JW63" s="61"/>
      <c r="JX63" s="61"/>
      <c r="JY63" s="61"/>
      <c r="JZ63" s="61"/>
      <c r="KA63" s="61"/>
      <c r="KB63" s="61"/>
      <c r="KC63" s="61"/>
      <c r="KD63" s="61"/>
      <c r="KE63" s="61"/>
      <c r="KF63" s="61"/>
      <c r="KG63" s="61"/>
      <c r="KH63" s="61"/>
      <c r="KI63" s="61"/>
      <c r="KJ63" s="61"/>
      <c r="KK63" s="61"/>
      <c r="KL63" s="61"/>
      <c r="KM63" s="61"/>
      <c r="KN63" s="61"/>
      <c r="KO63" s="61"/>
      <c r="KP63" s="61"/>
      <c r="KQ63" s="61"/>
      <c r="KR63" s="61"/>
      <c r="KS63" s="61"/>
      <c r="KT63" s="61"/>
      <c r="KU63" s="61"/>
      <c r="KV63" s="61"/>
      <c r="KW63" s="61"/>
      <c r="KX63" s="61"/>
      <c r="KY63" s="61"/>
      <c r="KZ63" s="61"/>
      <c r="LA63" s="61"/>
      <c r="LB63" s="61"/>
      <c r="LC63" s="61"/>
      <c r="LD63" s="61"/>
      <c r="LE63" s="61"/>
      <c r="LF63" s="61"/>
      <c r="LG63" s="61"/>
      <c r="LH63" s="61"/>
      <c r="LI63" s="61"/>
      <c r="LJ63" s="61"/>
      <c r="LK63" s="61"/>
      <c r="LL63" s="61"/>
      <c r="LM63" s="61"/>
      <c r="LN63" s="61"/>
      <c r="LO63" s="61"/>
      <c r="LP63" s="61"/>
      <c r="LQ63" s="61"/>
      <c r="LR63" s="61"/>
      <c r="LS63" s="61"/>
      <c r="LT63" s="61"/>
      <c r="LU63" s="61"/>
      <c r="LV63" s="61"/>
      <c r="LW63" s="61"/>
      <c r="LX63" s="61"/>
      <c r="LY63" s="61"/>
      <c r="LZ63" s="61"/>
      <c r="MA63" s="61"/>
      <c r="MB63" s="61"/>
      <c r="MC63" s="61"/>
      <c r="MD63" s="61"/>
      <c r="ME63" s="61"/>
      <c r="MF63" s="61"/>
      <c r="MG63" s="61"/>
      <c r="MH63" s="61"/>
      <c r="MI63" s="61"/>
      <c r="MJ63" s="61"/>
      <c r="MK63" s="61"/>
      <c r="ML63" s="61"/>
      <c r="MM63" s="61"/>
      <c r="MN63" s="61"/>
      <c r="MO63" s="61"/>
      <c r="MP63" s="61"/>
      <c r="MQ63" s="61"/>
      <c r="MR63" s="61"/>
      <c r="MS63" s="61"/>
      <c r="MT63" s="61"/>
      <c r="MU63" s="61"/>
      <c r="MV63" s="61"/>
      <c r="MW63" s="61"/>
      <c r="MX63" s="61"/>
      <c r="MY63" s="61"/>
      <c r="MZ63" s="61"/>
      <c r="NA63" s="61"/>
      <c r="NB63" s="61"/>
      <c r="NC63" s="61"/>
      <c r="ND63" s="61"/>
      <c r="NE63" s="61"/>
      <c r="NF63" s="61"/>
      <c r="NG63" s="61"/>
      <c r="NH63" s="61"/>
      <c r="NI63" s="61"/>
      <c r="NJ63" s="61"/>
      <c r="NK63" s="61"/>
      <c r="NL63" s="61"/>
      <c r="NM63" s="61"/>
      <c r="NN63" s="61"/>
      <c r="NO63" s="61"/>
      <c r="NP63" s="61"/>
      <c r="NQ63" s="61"/>
      <c r="NR63" s="61"/>
      <c r="NS63" s="61"/>
      <c r="NT63" s="61"/>
      <c r="NU63" s="61"/>
      <c r="NV63" s="61"/>
      <c r="NW63" s="61"/>
      <c r="NX63" s="61"/>
      <c r="NY63" s="61"/>
      <c r="NZ63" s="61"/>
      <c r="OA63" s="61"/>
      <c r="OB63" s="61"/>
      <c r="OC63" s="61"/>
      <c r="OD63" s="61"/>
      <c r="OE63" s="61"/>
      <c r="OF63" s="61"/>
      <c r="OG63" s="61"/>
      <c r="OH63" s="61"/>
      <c r="OI63" s="61"/>
      <c r="OJ63" s="61"/>
      <c r="OK63" s="61"/>
      <c r="OL63" s="61"/>
      <c r="OM63" s="61"/>
      <c r="ON63" s="61"/>
      <c r="OO63" s="61"/>
      <c r="OP63" s="61"/>
      <c r="OQ63" s="61"/>
      <c r="OR63" s="61"/>
      <c r="OS63" s="61"/>
      <c r="OT63" s="61"/>
      <c r="OU63" s="61"/>
      <c r="OV63" s="61"/>
      <c r="OW63" s="61"/>
      <c r="OX63" s="61"/>
      <c r="OY63" s="61"/>
      <c r="OZ63" s="61"/>
      <c r="PA63" s="61"/>
      <c r="PB63" s="61"/>
      <c r="PC63" s="61"/>
      <c r="PD63" s="61"/>
      <c r="PE63" s="61"/>
      <c r="PF63" s="61"/>
      <c r="PG63" s="61"/>
      <c r="PH63" s="61"/>
      <c r="PI63" s="61"/>
      <c r="PJ63" s="61"/>
      <c r="PK63" s="61"/>
      <c r="PL63" s="61"/>
      <c r="PM63" s="61"/>
      <c r="PN63" s="61"/>
      <c r="PO63" s="61"/>
      <c r="PP63" s="61"/>
      <c r="PQ63" s="61"/>
      <c r="PR63" s="61"/>
      <c r="PS63" s="61"/>
      <c r="PT63" s="61"/>
      <c r="PU63" s="61"/>
      <c r="PV63" s="61"/>
      <c r="PW63" s="61"/>
      <c r="PX63" s="61"/>
      <c r="PY63" s="61"/>
      <c r="PZ63" s="61"/>
      <c r="QA63" s="61"/>
      <c r="QB63" s="61"/>
      <c r="QC63" s="61"/>
      <c r="QD63" s="61"/>
      <c r="QE63" s="61"/>
      <c r="QF63" s="61"/>
      <c r="QG63" s="61"/>
      <c r="QH63" s="61"/>
      <c r="QI63" s="61"/>
      <c r="QJ63" s="61"/>
      <c r="QK63" s="61"/>
      <c r="QL63" s="61"/>
      <c r="QM63" s="61"/>
      <c r="QN63" s="61"/>
      <c r="QO63" s="61"/>
    </row>
    <row r="64" spans="1:457" ht="27" hidden="1" customHeight="1" x14ac:dyDescent="0.25">
      <c r="A64" s="253">
        <v>3291</v>
      </c>
      <c r="B64" s="266"/>
      <c r="C64" s="267"/>
      <c r="D64" s="55" t="s">
        <v>129</v>
      </c>
      <c r="E64" s="69">
        <v>0</v>
      </c>
      <c r="F64" s="69">
        <v>0</v>
      </c>
      <c r="G64" s="69">
        <v>0</v>
      </c>
      <c r="H64" s="176" t="e">
        <f t="shared" si="0"/>
        <v>#DIV/0!</v>
      </c>
      <c r="I64" s="176" t="e">
        <f t="shared" si="1"/>
        <v>#DIV/0!</v>
      </c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1"/>
      <c r="IT64" s="61"/>
      <c r="IU64" s="61"/>
      <c r="IV64" s="61"/>
      <c r="IW64" s="61"/>
      <c r="IX64" s="61"/>
      <c r="IY64" s="61"/>
      <c r="IZ64" s="61"/>
      <c r="JA64" s="61"/>
      <c r="JB64" s="61"/>
      <c r="JC64" s="61"/>
      <c r="JD64" s="61"/>
      <c r="JE64" s="61"/>
      <c r="JF64" s="61"/>
      <c r="JG64" s="61"/>
      <c r="JH64" s="61"/>
      <c r="JI64" s="61"/>
      <c r="JJ64" s="61"/>
      <c r="JK64" s="61"/>
      <c r="JL64" s="61"/>
      <c r="JM64" s="61"/>
      <c r="JN64" s="61"/>
      <c r="JO64" s="61"/>
      <c r="JP64" s="61"/>
      <c r="JQ64" s="61"/>
      <c r="JR64" s="61"/>
      <c r="JS64" s="61"/>
      <c r="JT64" s="61"/>
      <c r="JU64" s="61"/>
      <c r="JV64" s="61"/>
      <c r="JW64" s="61"/>
      <c r="JX64" s="61"/>
      <c r="JY64" s="61"/>
      <c r="JZ64" s="61"/>
      <c r="KA64" s="61"/>
      <c r="KB64" s="61"/>
      <c r="KC64" s="61"/>
      <c r="KD64" s="61"/>
      <c r="KE64" s="61"/>
      <c r="KF64" s="61"/>
      <c r="KG64" s="61"/>
      <c r="KH64" s="61"/>
      <c r="KI64" s="61"/>
      <c r="KJ64" s="61"/>
      <c r="KK64" s="61"/>
      <c r="KL64" s="61"/>
      <c r="KM64" s="61"/>
      <c r="KN64" s="61"/>
      <c r="KO64" s="61"/>
      <c r="KP64" s="61"/>
      <c r="KQ64" s="61"/>
      <c r="KR64" s="61"/>
      <c r="KS64" s="61"/>
      <c r="KT64" s="61"/>
      <c r="KU64" s="61"/>
      <c r="KV64" s="61"/>
      <c r="KW64" s="61"/>
      <c r="KX64" s="61"/>
      <c r="KY64" s="61"/>
      <c r="KZ64" s="61"/>
      <c r="LA64" s="61"/>
      <c r="LB64" s="61"/>
      <c r="LC64" s="61"/>
      <c r="LD64" s="61"/>
      <c r="LE64" s="61"/>
      <c r="LF64" s="61"/>
      <c r="LG64" s="61"/>
      <c r="LH64" s="61"/>
      <c r="LI64" s="61"/>
      <c r="LJ64" s="61"/>
      <c r="LK64" s="61"/>
      <c r="LL64" s="61"/>
      <c r="LM64" s="61"/>
      <c r="LN64" s="61"/>
      <c r="LO64" s="61"/>
      <c r="LP64" s="61"/>
      <c r="LQ64" s="61"/>
      <c r="LR64" s="61"/>
      <c r="LS64" s="61"/>
      <c r="LT64" s="61"/>
      <c r="LU64" s="61"/>
      <c r="LV64" s="61"/>
      <c r="LW64" s="61"/>
      <c r="LX64" s="61"/>
      <c r="LY64" s="61"/>
      <c r="LZ64" s="61"/>
      <c r="MA64" s="61"/>
      <c r="MB64" s="61"/>
      <c r="MC64" s="61"/>
      <c r="MD64" s="61"/>
      <c r="ME64" s="61"/>
      <c r="MF64" s="61"/>
      <c r="MG64" s="61"/>
      <c r="MH64" s="61"/>
      <c r="MI64" s="61"/>
      <c r="MJ64" s="61"/>
      <c r="MK64" s="61"/>
      <c r="ML64" s="61"/>
      <c r="MM64" s="61"/>
      <c r="MN64" s="61"/>
      <c r="MO64" s="61"/>
      <c r="MP64" s="61"/>
      <c r="MQ64" s="61"/>
      <c r="MR64" s="61"/>
      <c r="MS64" s="61"/>
      <c r="MT64" s="61"/>
      <c r="MU64" s="61"/>
      <c r="MV64" s="61"/>
      <c r="MW64" s="61"/>
      <c r="MX64" s="61"/>
      <c r="MY64" s="61"/>
      <c r="MZ64" s="61"/>
      <c r="NA64" s="61"/>
      <c r="NB64" s="61"/>
      <c r="NC64" s="61"/>
      <c r="ND64" s="61"/>
      <c r="NE64" s="61"/>
      <c r="NF64" s="61"/>
      <c r="NG64" s="61"/>
      <c r="NH64" s="61"/>
      <c r="NI64" s="61"/>
      <c r="NJ64" s="61"/>
      <c r="NK64" s="61"/>
      <c r="NL64" s="61"/>
      <c r="NM64" s="61"/>
      <c r="NN64" s="61"/>
      <c r="NO64" s="61"/>
      <c r="NP64" s="61"/>
      <c r="NQ64" s="61"/>
      <c r="NR64" s="61"/>
      <c r="NS64" s="61"/>
      <c r="NT64" s="61"/>
      <c r="NU64" s="61"/>
      <c r="NV64" s="61"/>
      <c r="NW64" s="61"/>
      <c r="NX64" s="61"/>
      <c r="NY64" s="61"/>
      <c r="NZ64" s="61"/>
      <c r="OA64" s="61"/>
      <c r="OB64" s="61"/>
      <c r="OC64" s="61"/>
      <c r="OD64" s="61"/>
      <c r="OE64" s="61"/>
      <c r="OF64" s="61"/>
      <c r="OG64" s="61"/>
      <c r="OH64" s="61"/>
      <c r="OI64" s="61"/>
      <c r="OJ64" s="61"/>
      <c r="OK64" s="61"/>
      <c r="OL64" s="61"/>
      <c r="OM64" s="61"/>
      <c r="ON64" s="61"/>
      <c r="OO64" s="61"/>
      <c r="OP64" s="61"/>
      <c r="OQ64" s="61"/>
      <c r="OR64" s="61"/>
      <c r="OS64" s="61"/>
      <c r="OT64" s="61"/>
      <c r="OU64" s="61"/>
      <c r="OV64" s="61"/>
      <c r="OW64" s="61"/>
      <c r="OX64" s="61"/>
      <c r="OY64" s="61"/>
      <c r="OZ64" s="61"/>
      <c r="PA64" s="61"/>
      <c r="PB64" s="61"/>
      <c r="PC64" s="61"/>
      <c r="PD64" s="61"/>
      <c r="PE64" s="61"/>
      <c r="PF64" s="61"/>
      <c r="PG64" s="61"/>
      <c r="PH64" s="61"/>
      <c r="PI64" s="61"/>
      <c r="PJ64" s="61"/>
      <c r="PK64" s="61"/>
      <c r="PL64" s="61"/>
      <c r="PM64" s="61"/>
      <c r="PN64" s="61"/>
      <c r="PO64" s="61"/>
      <c r="PP64" s="61"/>
      <c r="PQ64" s="61"/>
      <c r="PR64" s="61"/>
      <c r="PS64" s="61"/>
      <c r="PT64" s="61"/>
      <c r="PU64" s="61"/>
      <c r="PV64" s="61"/>
      <c r="PW64" s="61"/>
      <c r="PX64" s="61"/>
      <c r="PY64" s="61"/>
      <c r="PZ64" s="61"/>
      <c r="QA64" s="61"/>
      <c r="QB64" s="61"/>
      <c r="QC64" s="61"/>
      <c r="QD64" s="61"/>
      <c r="QE64" s="61"/>
      <c r="QF64" s="61"/>
      <c r="QG64" s="61"/>
      <c r="QH64" s="61"/>
      <c r="QI64" s="61"/>
      <c r="QJ64" s="61"/>
      <c r="QK64" s="61"/>
      <c r="QL64" s="61"/>
      <c r="QM64" s="61"/>
      <c r="QN64" s="61"/>
      <c r="QO64" s="61"/>
    </row>
    <row r="65" spans="1:457" ht="21.75" hidden="1" customHeight="1" x14ac:dyDescent="0.25">
      <c r="A65" s="253">
        <v>3299</v>
      </c>
      <c r="B65" s="251"/>
      <c r="C65" s="252"/>
      <c r="D65" s="55" t="s">
        <v>67</v>
      </c>
      <c r="E65" s="69">
        <v>0</v>
      </c>
      <c r="F65" s="69">
        <v>0</v>
      </c>
      <c r="G65" s="69">
        <v>0</v>
      </c>
      <c r="H65" s="176" t="e">
        <f t="shared" si="0"/>
        <v>#DIV/0!</v>
      </c>
      <c r="I65" s="176" t="e">
        <f t="shared" si="1"/>
        <v>#DIV/0!</v>
      </c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1"/>
      <c r="IT65" s="61"/>
      <c r="IU65" s="61"/>
      <c r="IV65" s="61"/>
      <c r="IW65" s="61"/>
      <c r="IX65" s="61"/>
      <c r="IY65" s="61"/>
      <c r="IZ65" s="61"/>
      <c r="JA65" s="61"/>
      <c r="JB65" s="61"/>
      <c r="JC65" s="61"/>
      <c r="JD65" s="61"/>
      <c r="JE65" s="61"/>
      <c r="JF65" s="61"/>
      <c r="JG65" s="61"/>
      <c r="JH65" s="61"/>
      <c r="JI65" s="61"/>
      <c r="JJ65" s="61"/>
      <c r="JK65" s="61"/>
      <c r="JL65" s="61"/>
      <c r="JM65" s="61"/>
      <c r="JN65" s="61"/>
      <c r="JO65" s="61"/>
      <c r="JP65" s="61"/>
      <c r="JQ65" s="61"/>
      <c r="JR65" s="61"/>
      <c r="JS65" s="61"/>
      <c r="JT65" s="61"/>
      <c r="JU65" s="61"/>
      <c r="JV65" s="61"/>
      <c r="JW65" s="61"/>
      <c r="JX65" s="61"/>
      <c r="JY65" s="61"/>
      <c r="JZ65" s="61"/>
      <c r="KA65" s="61"/>
      <c r="KB65" s="61"/>
      <c r="KC65" s="61"/>
      <c r="KD65" s="61"/>
      <c r="KE65" s="61"/>
      <c r="KF65" s="61"/>
      <c r="KG65" s="61"/>
      <c r="KH65" s="61"/>
      <c r="KI65" s="61"/>
      <c r="KJ65" s="61"/>
      <c r="KK65" s="61"/>
      <c r="KL65" s="61"/>
      <c r="KM65" s="61"/>
      <c r="KN65" s="61"/>
      <c r="KO65" s="61"/>
      <c r="KP65" s="61"/>
      <c r="KQ65" s="61"/>
      <c r="KR65" s="61"/>
      <c r="KS65" s="61"/>
      <c r="KT65" s="61"/>
      <c r="KU65" s="61"/>
      <c r="KV65" s="61"/>
      <c r="KW65" s="61"/>
      <c r="KX65" s="61"/>
      <c r="KY65" s="61"/>
      <c r="KZ65" s="61"/>
      <c r="LA65" s="61"/>
      <c r="LB65" s="61"/>
      <c r="LC65" s="61"/>
      <c r="LD65" s="61"/>
      <c r="LE65" s="61"/>
      <c r="LF65" s="61"/>
      <c r="LG65" s="61"/>
      <c r="LH65" s="61"/>
      <c r="LI65" s="61"/>
      <c r="LJ65" s="61"/>
      <c r="LK65" s="61"/>
      <c r="LL65" s="61"/>
      <c r="LM65" s="61"/>
      <c r="LN65" s="61"/>
      <c r="LO65" s="61"/>
      <c r="LP65" s="61"/>
      <c r="LQ65" s="61"/>
      <c r="LR65" s="61"/>
      <c r="LS65" s="61"/>
      <c r="LT65" s="61"/>
      <c r="LU65" s="61"/>
      <c r="LV65" s="61"/>
      <c r="LW65" s="61"/>
      <c r="LX65" s="61"/>
      <c r="LY65" s="61"/>
      <c r="LZ65" s="61"/>
      <c r="MA65" s="61"/>
      <c r="MB65" s="61"/>
      <c r="MC65" s="61"/>
      <c r="MD65" s="61"/>
      <c r="ME65" s="61"/>
      <c r="MF65" s="61"/>
      <c r="MG65" s="61"/>
      <c r="MH65" s="61"/>
      <c r="MI65" s="61"/>
      <c r="MJ65" s="61"/>
      <c r="MK65" s="61"/>
      <c r="ML65" s="61"/>
      <c r="MM65" s="61"/>
      <c r="MN65" s="61"/>
      <c r="MO65" s="61"/>
      <c r="MP65" s="61"/>
      <c r="MQ65" s="61"/>
      <c r="MR65" s="61"/>
      <c r="MS65" s="61"/>
      <c r="MT65" s="61"/>
      <c r="MU65" s="61"/>
      <c r="MV65" s="61"/>
      <c r="MW65" s="61"/>
      <c r="MX65" s="61"/>
      <c r="MY65" s="61"/>
      <c r="MZ65" s="61"/>
      <c r="NA65" s="61"/>
      <c r="NB65" s="61"/>
      <c r="NC65" s="61"/>
      <c r="ND65" s="61"/>
      <c r="NE65" s="61"/>
      <c r="NF65" s="61"/>
      <c r="NG65" s="61"/>
      <c r="NH65" s="61"/>
      <c r="NI65" s="61"/>
      <c r="NJ65" s="61"/>
      <c r="NK65" s="61"/>
      <c r="NL65" s="61"/>
      <c r="NM65" s="61"/>
      <c r="NN65" s="61"/>
      <c r="NO65" s="61"/>
      <c r="NP65" s="61"/>
      <c r="NQ65" s="61"/>
      <c r="NR65" s="61"/>
      <c r="NS65" s="61"/>
      <c r="NT65" s="61"/>
      <c r="NU65" s="61"/>
      <c r="NV65" s="61"/>
      <c r="NW65" s="61"/>
      <c r="NX65" s="61"/>
      <c r="NY65" s="61"/>
      <c r="NZ65" s="61"/>
      <c r="OA65" s="61"/>
      <c r="OB65" s="61"/>
      <c r="OC65" s="61"/>
      <c r="OD65" s="61"/>
      <c r="OE65" s="61"/>
      <c r="OF65" s="61"/>
      <c r="OG65" s="61"/>
      <c r="OH65" s="61"/>
      <c r="OI65" s="61"/>
      <c r="OJ65" s="61"/>
      <c r="OK65" s="61"/>
      <c r="OL65" s="61"/>
      <c r="OM65" s="61"/>
      <c r="ON65" s="61"/>
      <c r="OO65" s="61"/>
      <c r="OP65" s="61"/>
      <c r="OQ65" s="61"/>
      <c r="OR65" s="61"/>
      <c r="OS65" s="61"/>
      <c r="OT65" s="61"/>
      <c r="OU65" s="61"/>
      <c r="OV65" s="61"/>
      <c r="OW65" s="61"/>
      <c r="OX65" s="61"/>
      <c r="OY65" s="61"/>
      <c r="OZ65" s="61"/>
      <c r="PA65" s="61"/>
      <c r="PB65" s="61"/>
      <c r="PC65" s="61"/>
      <c r="PD65" s="61"/>
      <c r="PE65" s="61"/>
      <c r="PF65" s="61"/>
      <c r="PG65" s="61"/>
      <c r="PH65" s="61"/>
      <c r="PI65" s="61"/>
      <c r="PJ65" s="61"/>
      <c r="PK65" s="61"/>
      <c r="PL65" s="61"/>
      <c r="PM65" s="61"/>
      <c r="PN65" s="61"/>
      <c r="PO65" s="61"/>
      <c r="PP65" s="61"/>
      <c r="PQ65" s="61"/>
      <c r="PR65" s="61"/>
      <c r="PS65" s="61"/>
      <c r="PT65" s="61"/>
      <c r="PU65" s="61"/>
      <c r="PV65" s="61"/>
      <c r="PW65" s="61"/>
      <c r="PX65" s="61"/>
      <c r="PY65" s="61"/>
      <c r="PZ65" s="61"/>
      <c r="QA65" s="61"/>
      <c r="QB65" s="61"/>
      <c r="QC65" s="61"/>
      <c r="QD65" s="61"/>
      <c r="QE65" s="61"/>
      <c r="QF65" s="61"/>
      <c r="QG65" s="61"/>
      <c r="QH65" s="61"/>
      <c r="QI65" s="61"/>
      <c r="QJ65" s="61"/>
      <c r="QK65" s="61"/>
      <c r="QL65" s="61"/>
      <c r="QM65" s="61"/>
      <c r="QN65" s="61"/>
      <c r="QO65" s="61"/>
    </row>
    <row r="66" spans="1:457" s="107" customFormat="1" ht="18" customHeight="1" x14ac:dyDescent="0.25">
      <c r="A66" s="257" t="s">
        <v>239</v>
      </c>
      <c r="B66" s="262"/>
      <c r="C66" s="263"/>
      <c r="D66" s="85" t="s">
        <v>240</v>
      </c>
      <c r="E66" s="111">
        <f t="shared" ref="E66:G66" si="19">E67</f>
        <v>0</v>
      </c>
      <c r="F66" s="111">
        <f t="shared" si="19"/>
        <v>0</v>
      </c>
      <c r="G66" s="111">
        <f t="shared" si="19"/>
        <v>100</v>
      </c>
      <c r="H66" s="183" t="e">
        <f t="shared" si="0"/>
        <v>#DIV/0!</v>
      </c>
      <c r="I66" s="183" t="e">
        <f t="shared" si="1"/>
        <v>#DIV/0!</v>
      </c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  <c r="IP66" s="61"/>
      <c r="IQ66" s="61"/>
      <c r="IR66" s="61"/>
      <c r="IS66" s="61"/>
      <c r="IT66" s="61"/>
      <c r="IU66" s="61"/>
      <c r="IV66" s="61"/>
      <c r="IW66" s="61"/>
      <c r="IX66" s="61"/>
      <c r="IY66" s="61"/>
      <c r="IZ66" s="61"/>
      <c r="JA66" s="61"/>
      <c r="JB66" s="61"/>
      <c r="JC66" s="61"/>
      <c r="JD66" s="61"/>
      <c r="JE66" s="61"/>
      <c r="JF66" s="61"/>
      <c r="JG66" s="61"/>
      <c r="JH66" s="61"/>
      <c r="JI66" s="61"/>
      <c r="JJ66" s="61"/>
      <c r="JK66" s="61"/>
      <c r="JL66" s="61"/>
      <c r="JM66" s="61"/>
      <c r="JN66" s="61"/>
      <c r="JO66" s="61"/>
      <c r="JP66" s="61"/>
      <c r="JQ66" s="61"/>
      <c r="JR66" s="61"/>
      <c r="JS66" s="61"/>
      <c r="JT66" s="61"/>
      <c r="JU66" s="61"/>
      <c r="JV66" s="61"/>
      <c r="JW66" s="61"/>
      <c r="JX66" s="61"/>
      <c r="JY66" s="61"/>
      <c r="JZ66" s="61"/>
      <c r="KA66" s="61"/>
      <c r="KB66" s="61"/>
      <c r="KC66" s="61"/>
      <c r="KD66" s="61"/>
      <c r="KE66" s="61"/>
      <c r="KF66" s="61"/>
      <c r="KG66" s="61"/>
      <c r="KH66" s="61"/>
      <c r="KI66" s="61"/>
      <c r="KJ66" s="61"/>
      <c r="KK66" s="61"/>
      <c r="KL66" s="61"/>
      <c r="KM66" s="61"/>
      <c r="KN66" s="61"/>
      <c r="KO66" s="61"/>
      <c r="KP66" s="61"/>
      <c r="KQ66" s="61"/>
      <c r="KR66" s="61"/>
      <c r="KS66" s="61"/>
      <c r="KT66" s="61"/>
      <c r="KU66" s="61"/>
      <c r="KV66" s="61"/>
      <c r="KW66" s="61"/>
      <c r="KX66" s="61"/>
      <c r="KY66" s="61"/>
      <c r="KZ66" s="61"/>
      <c r="LA66" s="61"/>
      <c r="LB66" s="61"/>
      <c r="LC66" s="61"/>
      <c r="LD66" s="61"/>
      <c r="LE66" s="61"/>
      <c r="LF66" s="61"/>
      <c r="LG66" s="61"/>
      <c r="LH66" s="61"/>
      <c r="LI66" s="61"/>
      <c r="LJ66" s="61"/>
      <c r="LK66" s="61"/>
      <c r="LL66" s="61"/>
      <c r="LM66" s="61"/>
      <c r="LN66" s="61"/>
      <c r="LO66" s="61"/>
      <c r="LP66" s="61"/>
      <c r="LQ66" s="61"/>
      <c r="LR66" s="61"/>
      <c r="LS66" s="61"/>
      <c r="LT66" s="61"/>
      <c r="LU66" s="61"/>
      <c r="LV66" s="61"/>
      <c r="LW66" s="61"/>
      <c r="LX66" s="61"/>
      <c r="LY66" s="61"/>
      <c r="LZ66" s="61"/>
      <c r="MA66" s="61"/>
      <c r="MB66" s="61"/>
      <c r="MC66" s="61"/>
      <c r="MD66" s="61"/>
      <c r="ME66" s="61"/>
      <c r="MF66" s="61"/>
      <c r="MG66" s="61"/>
      <c r="MH66" s="61"/>
      <c r="MI66" s="61"/>
      <c r="MJ66" s="61"/>
      <c r="MK66" s="61"/>
      <c r="ML66" s="61"/>
      <c r="MM66" s="61"/>
      <c r="MN66" s="61"/>
      <c r="MO66" s="61"/>
      <c r="MP66" s="61"/>
      <c r="MQ66" s="61"/>
      <c r="MR66" s="61"/>
      <c r="MS66" s="61"/>
      <c r="MT66" s="61"/>
      <c r="MU66" s="61"/>
      <c r="MV66" s="61"/>
      <c r="MW66" s="61"/>
      <c r="MX66" s="61"/>
      <c r="MY66" s="61"/>
      <c r="MZ66" s="61"/>
      <c r="NA66" s="61"/>
      <c r="NB66" s="61"/>
      <c r="NC66" s="61"/>
      <c r="ND66" s="61"/>
      <c r="NE66" s="61"/>
      <c r="NF66" s="61"/>
      <c r="NG66" s="61"/>
      <c r="NH66" s="61"/>
      <c r="NI66" s="61"/>
      <c r="NJ66" s="61"/>
      <c r="NK66" s="61"/>
      <c r="NL66" s="61"/>
      <c r="NM66" s="61"/>
      <c r="NN66" s="61"/>
      <c r="NO66" s="61"/>
      <c r="NP66" s="61"/>
      <c r="NQ66" s="61"/>
      <c r="NR66" s="61"/>
      <c r="NS66" s="61"/>
      <c r="NT66" s="61"/>
      <c r="NU66" s="61"/>
      <c r="NV66" s="61"/>
      <c r="NW66" s="61"/>
      <c r="NX66" s="61"/>
      <c r="NY66" s="61"/>
      <c r="NZ66" s="61"/>
      <c r="OA66" s="61"/>
      <c r="OB66" s="61"/>
      <c r="OC66" s="61"/>
      <c r="OD66" s="61"/>
      <c r="OE66" s="61"/>
      <c r="OF66" s="61"/>
      <c r="OG66" s="61"/>
      <c r="OH66" s="61"/>
      <c r="OI66" s="61"/>
      <c r="OJ66" s="61"/>
      <c r="OK66" s="61"/>
      <c r="OL66" s="61"/>
      <c r="OM66" s="61"/>
      <c r="ON66" s="61"/>
      <c r="OO66" s="61"/>
      <c r="OP66" s="61"/>
      <c r="OQ66" s="61"/>
      <c r="OR66" s="61"/>
      <c r="OS66" s="61"/>
      <c r="OT66" s="61"/>
      <c r="OU66" s="61"/>
      <c r="OV66" s="61"/>
      <c r="OW66" s="61"/>
      <c r="OX66" s="61"/>
      <c r="OY66" s="61"/>
      <c r="OZ66" s="61"/>
      <c r="PA66" s="61"/>
      <c r="PB66" s="61"/>
      <c r="PC66" s="61"/>
      <c r="PD66" s="61"/>
      <c r="PE66" s="61"/>
      <c r="PF66" s="61"/>
      <c r="PG66" s="61"/>
      <c r="PH66" s="61"/>
      <c r="PI66" s="61"/>
      <c r="PJ66" s="61"/>
      <c r="PK66" s="61"/>
      <c r="PL66" s="61"/>
      <c r="PM66" s="61"/>
      <c r="PN66" s="61"/>
      <c r="PO66" s="61"/>
      <c r="PP66" s="61"/>
      <c r="PQ66" s="61"/>
      <c r="PR66" s="61"/>
      <c r="PS66" s="61"/>
      <c r="PT66" s="61"/>
      <c r="PU66" s="61"/>
      <c r="PV66" s="61"/>
      <c r="PW66" s="61"/>
      <c r="PX66" s="61"/>
      <c r="PY66" s="61"/>
      <c r="PZ66" s="61"/>
      <c r="QA66" s="61"/>
      <c r="QB66" s="61"/>
      <c r="QC66" s="61"/>
      <c r="QD66" s="61"/>
      <c r="QE66" s="61"/>
      <c r="QF66" s="61"/>
      <c r="QG66" s="61"/>
      <c r="QH66" s="61"/>
      <c r="QI66" s="61"/>
      <c r="QJ66" s="61"/>
      <c r="QK66" s="61"/>
      <c r="QL66" s="61"/>
      <c r="QM66" s="61"/>
      <c r="QN66" s="61"/>
      <c r="QO66" s="61"/>
    </row>
    <row r="67" spans="1:457" s="105" customFormat="1" ht="18" customHeight="1" x14ac:dyDescent="0.25">
      <c r="A67" s="243" t="s">
        <v>78</v>
      </c>
      <c r="B67" s="264"/>
      <c r="C67" s="265"/>
      <c r="D67" s="103" t="s">
        <v>19</v>
      </c>
      <c r="E67" s="108">
        <f t="shared" ref="E67:G67" si="20">E68</f>
        <v>0</v>
      </c>
      <c r="F67" s="108">
        <f t="shared" si="20"/>
        <v>0</v>
      </c>
      <c r="G67" s="108">
        <f t="shared" si="20"/>
        <v>100</v>
      </c>
      <c r="H67" s="183" t="e">
        <f t="shared" si="0"/>
        <v>#DIV/0!</v>
      </c>
      <c r="I67" s="183" t="e">
        <f t="shared" si="1"/>
        <v>#DIV/0!</v>
      </c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  <c r="IU67" s="61"/>
      <c r="IV67" s="61"/>
      <c r="IW67" s="61"/>
      <c r="IX67" s="61"/>
      <c r="IY67" s="61"/>
      <c r="IZ67" s="61"/>
      <c r="JA67" s="61"/>
      <c r="JB67" s="61"/>
      <c r="JC67" s="61"/>
      <c r="JD67" s="61"/>
      <c r="JE67" s="61"/>
      <c r="JF67" s="61"/>
      <c r="JG67" s="61"/>
      <c r="JH67" s="61"/>
      <c r="JI67" s="61"/>
      <c r="JJ67" s="61"/>
      <c r="JK67" s="61"/>
      <c r="JL67" s="61"/>
      <c r="JM67" s="61"/>
      <c r="JN67" s="61"/>
      <c r="JO67" s="61"/>
      <c r="JP67" s="61"/>
      <c r="JQ67" s="61"/>
      <c r="JR67" s="61"/>
      <c r="JS67" s="61"/>
      <c r="JT67" s="61"/>
      <c r="JU67" s="61"/>
      <c r="JV67" s="61"/>
      <c r="JW67" s="61"/>
      <c r="JX67" s="61"/>
      <c r="JY67" s="61"/>
      <c r="JZ67" s="61"/>
      <c r="KA67" s="61"/>
      <c r="KB67" s="61"/>
      <c r="KC67" s="61"/>
      <c r="KD67" s="61"/>
      <c r="KE67" s="61"/>
      <c r="KF67" s="61"/>
      <c r="KG67" s="61"/>
      <c r="KH67" s="61"/>
      <c r="KI67" s="61"/>
      <c r="KJ67" s="61"/>
      <c r="KK67" s="61"/>
      <c r="KL67" s="61"/>
      <c r="KM67" s="61"/>
      <c r="KN67" s="61"/>
      <c r="KO67" s="61"/>
      <c r="KP67" s="61"/>
      <c r="KQ67" s="61"/>
      <c r="KR67" s="61"/>
      <c r="KS67" s="61"/>
      <c r="KT67" s="61"/>
      <c r="KU67" s="61"/>
      <c r="KV67" s="61"/>
      <c r="KW67" s="61"/>
      <c r="KX67" s="61"/>
      <c r="KY67" s="61"/>
      <c r="KZ67" s="61"/>
      <c r="LA67" s="61"/>
      <c r="LB67" s="61"/>
      <c r="LC67" s="61"/>
      <c r="LD67" s="61"/>
      <c r="LE67" s="61"/>
      <c r="LF67" s="61"/>
      <c r="LG67" s="61"/>
      <c r="LH67" s="61"/>
      <c r="LI67" s="61"/>
      <c r="LJ67" s="61"/>
      <c r="LK67" s="61"/>
      <c r="LL67" s="61"/>
      <c r="LM67" s="61"/>
      <c r="LN67" s="61"/>
      <c r="LO67" s="61"/>
      <c r="LP67" s="61"/>
      <c r="LQ67" s="61"/>
      <c r="LR67" s="61"/>
      <c r="LS67" s="61"/>
      <c r="LT67" s="61"/>
      <c r="LU67" s="61"/>
      <c r="LV67" s="61"/>
      <c r="LW67" s="61"/>
      <c r="LX67" s="61"/>
      <c r="LY67" s="61"/>
      <c r="LZ67" s="61"/>
      <c r="MA67" s="61"/>
      <c r="MB67" s="61"/>
      <c r="MC67" s="61"/>
      <c r="MD67" s="61"/>
      <c r="ME67" s="61"/>
      <c r="MF67" s="61"/>
      <c r="MG67" s="61"/>
      <c r="MH67" s="61"/>
      <c r="MI67" s="61"/>
      <c r="MJ67" s="61"/>
      <c r="MK67" s="61"/>
      <c r="ML67" s="61"/>
      <c r="MM67" s="61"/>
      <c r="MN67" s="61"/>
      <c r="MO67" s="61"/>
      <c r="MP67" s="61"/>
      <c r="MQ67" s="61"/>
      <c r="MR67" s="61"/>
      <c r="MS67" s="61"/>
      <c r="MT67" s="61"/>
      <c r="MU67" s="61"/>
      <c r="MV67" s="61"/>
      <c r="MW67" s="61"/>
      <c r="MX67" s="61"/>
      <c r="MY67" s="61"/>
      <c r="MZ67" s="61"/>
      <c r="NA67" s="61"/>
      <c r="NB67" s="61"/>
      <c r="NC67" s="61"/>
      <c r="ND67" s="61"/>
      <c r="NE67" s="61"/>
      <c r="NF67" s="61"/>
      <c r="NG67" s="61"/>
      <c r="NH67" s="61"/>
      <c r="NI67" s="61"/>
      <c r="NJ67" s="61"/>
      <c r="NK67" s="61"/>
      <c r="NL67" s="61"/>
      <c r="NM67" s="61"/>
      <c r="NN67" s="61"/>
      <c r="NO67" s="61"/>
      <c r="NP67" s="61"/>
      <c r="NQ67" s="61"/>
      <c r="NR67" s="61"/>
      <c r="NS67" s="61"/>
      <c r="NT67" s="61"/>
      <c r="NU67" s="61"/>
      <c r="NV67" s="61"/>
      <c r="NW67" s="61"/>
      <c r="NX67" s="61"/>
      <c r="NY67" s="61"/>
      <c r="NZ67" s="61"/>
      <c r="OA67" s="61"/>
      <c r="OB67" s="61"/>
      <c r="OC67" s="61"/>
      <c r="OD67" s="61"/>
      <c r="OE67" s="61"/>
      <c r="OF67" s="61"/>
      <c r="OG67" s="61"/>
      <c r="OH67" s="61"/>
      <c r="OI67" s="61"/>
      <c r="OJ67" s="61"/>
      <c r="OK67" s="61"/>
      <c r="OL67" s="61"/>
      <c r="OM67" s="61"/>
      <c r="ON67" s="61"/>
      <c r="OO67" s="61"/>
      <c r="OP67" s="61"/>
      <c r="OQ67" s="61"/>
      <c r="OR67" s="61"/>
      <c r="OS67" s="61"/>
      <c r="OT67" s="61"/>
      <c r="OU67" s="61"/>
      <c r="OV67" s="61"/>
      <c r="OW67" s="61"/>
      <c r="OX67" s="61"/>
      <c r="OY67" s="61"/>
      <c r="OZ67" s="61"/>
      <c r="PA67" s="61"/>
      <c r="PB67" s="61"/>
      <c r="PC67" s="61"/>
      <c r="PD67" s="61"/>
      <c r="PE67" s="61"/>
      <c r="PF67" s="61"/>
      <c r="PG67" s="61"/>
      <c r="PH67" s="61"/>
      <c r="PI67" s="61"/>
      <c r="PJ67" s="61"/>
      <c r="PK67" s="61"/>
      <c r="PL67" s="61"/>
      <c r="PM67" s="61"/>
      <c r="PN67" s="61"/>
      <c r="PO67" s="61"/>
      <c r="PP67" s="61"/>
      <c r="PQ67" s="61"/>
      <c r="PR67" s="61"/>
      <c r="PS67" s="61"/>
      <c r="PT67" s="61"/>
      <c r="PU67" s="61"/>
      <c r="PV67" s="61"/>
      <c r="PW67" s="61"/>
      <c r="PX67" s="61"/>
      <c r="PY67" s="61"/>
      <c r="PZ67" s="61"/>
      <c r="QA67" s="61"/>
      <c r="QB67" s="61"/>
      <c r="QC67" s="61"/>
      <c r="QD67" s="61"/>
      <c r="QE67" s="61"/>
      <c r="QF67" s="61"/>
      <c r="QG67" s="61"/>
      <c r="QH67" s="61"/>
      <c r="QI67" s="61"/>
      <c r="QJ67" s="61"/>
      <c r="QK67" s="61"/>
      <c r="QL67" s="61"/>
      <c r="QM67" s="61"/>
      <c r="QN67" s="61"/>
      <c r="QO67" s="61"/>
    </row>
    <row r="68" spans="1:457" ht="15" customHeight="1" x14ac:dyDescent="0.25">
      <c r="A68" s="253">
        <v>3237</v>
      </c>
      <c r="B68" s="266"/>
      <c r="C68" s="267"/>
      <c r="D68" s="55" t="s">
        <v>60</v>
      </c>
      <c r="E68" s="69">
        <v>0</v>
      </c>
      <c r="F68" s="69">
        <v>0</v>
      </c>
      <c r="G68" s="69">
        <v>100</v>
      </c>
      <c r="H68" s="176" t="e">
        <f t="shared" si="0"/>
        <v>#DIV/0!</v>
      </c>
      <c r="I68" s="176" t="e">
        <f t="shared" si="1"/>
        <v>#DIV/0!</v>
      </c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  <c r="IV68" s="61"/>
      <c r="IW68" s="61"/>
      <c r="IX68" s="61"/>
      <c r="IY68" s="61"/>
      <c r="IZ68" s="61"/>
      <c r="JA68" s="61"/>
      <c r="JB68" s="61"/>
      <c r="JC68" s="61"/>
      <c r="JD68" s="61"/>
      <c r="JE68" s="61"/>
      <c r="JF68" s="61"/>
      <c r="JG68" s="61"/>
      <c r="JH68" s="61"/>
      <c r="JI68" s="61"/>
      <c r="JJ68" s="61"/>
      <c r="JK68" s="61"/>
      <c r="JL68" s="61"/>
      <c r="JM68" s="61"/>
      <c r="JN68" s="61"/>
      <c r="JO68" s="61"/>
      <c r="JP68" s="61"/>
      <c r="JQ68" s="61"/>
      <c r="JR68" s="61"/>
      <c r="JS68" s="61"/>
      <c r="JT68" s="61"/>
      <c r="JU68" s="61"/>
      <c r="JV68" s="61"/>
      <c r="JW68" s="61"/>
      <c r="JX68" s="61"/>
      <c r="JY68" s="61"/>
      <c r="JZ68" s="61"/>
      <c r="KA68" s="61"/>
      <c r="KB68" s="61"/>
      <c r="KC68" s="61"/>
      <c r="KD68" s="61"/>
      <c r="KE68" s="61"/>
      <c r="KF68" s="61"/>
      <c r="KG68" s="61"/>
      <c r="KH68" s="61"/>
      <c r="KI68" s="61"/>
      <c r="KJ68" s="61"/>
      <c r="KK68" s="61"/>
      <c r="KL68" s="61"/>
      <c r="KM68" s="61"/>
      <c r="KN68" s="61"/>
      <c r="KO68" s="61"/>
      <c r="KP68" s="61"/>
      <c r="KQ68" s="61"/>
      <c r="KR68" s="61"/>
      <c r="KS68" s="61"/>
      <c r="KT68" s="61"/>
      <c r="KU68" s="61"/>
      <c r="KV68" s="61"/>
      <c r="KW68" s="61"/>
      <c r="KX68" s="61"/>
      <c r="KY68" s="61"/>
      <c r="KZ68" s="61"/>
      <c r="LA68" s="61"/>
      <c r="LB68" s="61"/>
      <c r="LC68" s="61"/>
      <c r="LD68" s="61"/>
      <c r="LE68" s="61"/>
      <c r="LF68" s="61"/>
      <c r="LG68" s="61"/>
      <c r="LH68" s="61"/>
      <c r="LI68" s="61"/>
      <c r="LJ68" s="61"/>
      <c r="LK68" s="61"/>
      <c r="LL68" s="61"/>
      <c r="LM68" s="61"/>
      <c r="LN68" s="61"/>
      <c r="LO68" s="61"/>
      <c r="LP68" s="61"/>
      <c r="LQ68" s="61"/>
      <c r="LR68" s="61"/>
      <c r="LS68" s="61"/>
      <c r="LT68" s="61"/>
      <c r="LU68" s="61"/>
      <c r="LV68" s="61"/>
      <c r="LW68" s="61"/>
      <c r="LX68" s="61"/>
      <c r="LY68" s="61"/>
      <c r="LZ68" s="61"/>
      <c r="MA68" s="61"/>
      <c r="MB68" s="61"/>
      <c r="MC68" s="61"/>
      <c r="MD68" s="61"/>
      <c r="ME68" s="61"/>
      <c r="MF68" s="61"/>
      <c r="MG68" s="61"/>
      <c r="MH68" s="61"/>
      <c r="MI68" s="61"/>
      <c r="MJ68" s="61"/>
      <c r="MK68" s="61"/>
      <c r="ML68" s="61"/>
      <c r="MM68" s="61"/>
      <c r="MN68" s="61"/>
      <c r="MO68" s="61"/>
      <c r="MP68" s="61"/>
      <c r="MQ68" s="61"/>
      <c r="MR68" s="61"/>
      <c r="MS68" s="61"/>
      <c r="MT68" s="61"/>
      <c r="MU68" s="61"/>
      <c r="MV68" s="61"/>
      <c r="MW68" s="61"/>
      <c r="MX68" s="61"/>
      <c r="MY68" s="61"/>
      <c r="MZ68" s="61"/>
      <c r="NA68" s="61"/>
      <c r="NB68" s="61"/>
      <c r="NC68" s="61"/>
      <c r="ND68" s="61"/>
      <c r="NE68" s="61"/>
      <c r="NF68" s="61"/>
      <c r="NG68" s="61"/>
      <c r="NH68" s="61"/>
      <c r="NI68" s="61"/>
      <c r="NJ68" s="61"/>
      <c r="NK68" s="61"/>
      <c r="NL68" s="61"/>
      <c r="NM68" s="61"/>
      <c r="NN68" s="61"/>
      <c r="NO68" s="61"/>
      <c r="NP68" s="61"/>
      <c r="NQ68" s="61"/>
      <c r="NR68" s="61"/>
      <c r="NS68" s="61"/>
      <c r="NT68" s="61"/>
      <c r="NU68" s="61"/>
      <c r="NV68" s="61"/>
      <c r="NW68" s="61"/>
      <c r="NX68" s="61"/>
      <c r="NY68" s="61"/>
      <c r="NZ68" s="61"/>
      <c r="OA68" s="61"/>
      <c r="OB68" s="61"/>
      <c r="OC68" s="61"/>
      <c r="OD68" s="61"/>
      <c r="OE68" s="61"/>
      <c r="OF68" s="61"/>
      <c r="OG68" s="61"/>
      <c r="OH68" s="61"/>
      <c r="OI68" s="61"/>
      <c r="OJ68" s="61"/>
      <c r="OK68" s="61"/>
      <c r="OL68" s="61"/>
      <c r="OM68" s="61"/>
      <c r="ON68" s="61"/>
      <c r="OO68" s="61"/>
      <c r="OP68" s="61"/>
      <c r="OQ68" s="61"/>
      <c r="OR68" s="61"/>
      <c r="OS68" s="61"/>
      <c r="OT68" s="61"/>
      <c r="OU68" s="61"/>
      <c r="OV68" s="61"/>
      <c r="OW68" s="61"/>
      <c r="OX68" s="61"/>
      <c r="OY68" s="61"/>
      <c r="OZ68" s="61"/>
      <c r="PA68" s="61"/>
      <c r="PB68" s="61"/>
      <c r="PC68" s="61"/>
      <c r="PD68" s="61"/>
      <c r="PE68" s="61"/>
      <c r="PF68" s="61"/>
      <c r="PG68" s="61"/>
      <c r="PH68" s="61"/>
      <c r="PI68" s="61"/>
      <c r="PJ68" s="61"/>
      <c r="PK68" s="61"/>
      <c r="PL68" s="61"/>
      <c r="PM68" s="61"/>
      <c r="PN68" s="61"/>
      <c r="PO68" s="61"/>
      <c r="PP68" s="61"/>
      <c r="PQ68" s="61"/>
      <c r="PR68" s="61"/>
      <c r="PS68" s="61"/>
      <c r="PT68" s="61"/>
      <c r="PU68" s="61"/>
      <c r="PV68" s="61"/>
      <c r="PW68" s="61"/>
      <c r="PX68" s="61"/>
      <c r="PY68" s="61"/>
      <c r="PZ68" s="61"/>
      <c r="QA68" s="61"/>
      <c r="QB68" s="61"/>
      <c r="QC68" s="61"/>
      <c r="QD68" s="61"/>
      <c r="QE68" s="61"/>
      <c r="QF68" s="61"/>
      <c r="QG68" s="61"/>
      <c r="QH68" s="61"/>
      <c r="QI68" s="61"/>
      <c r="QJ68" s="61"/>
      <c r="QK68" s="61"/>
      <c r="QL68" s="61"/>
      <c r="QM68" s="61"/>
      <c r="QN68" s="61"/>
      <c r="QO68" s="61"/>
    </row>
    <row r="69" spans="1:457" s="107" customFormat="1" ht="15.75" customHeight="1" x14ac:dyDescent="0.25">
      <c r="A69" s="257" t="s">
        <v>201</v>
      </c>
      <c r="B69" s="258"/>
      <c r="C69" s="259"/>
      <c r="D69" s="85" t="s">
        <v>128</v>
      </c>
      <c r="E69" s="111">
        <f t="shared" ref="E69:G69" si="21">E70</f>
        <v>8019.4100000000008</v>
      </c>
      <c r="F69" s="111">
        <f t="shared" si="21"/>
        <v>0</v>
      </c>
      <c r="G69" s="111">
        <f t="shared" si="21"/>
        <v>0</v>
      </c>
      <c r="H69" s="183">
        <f t="shared" si="0"/>
        <v>0</v>
      </c>
      <c r="I69" s="183" t="e">
        <f t="shared" si="1"/>
        <v>#DIV/0!</v>
      </c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  <c r="IW69" s="61"/>
      <c r="IX69" s="61"/>
      <c r="IY69" s="61"/>
      <c r="IZ69" s="61"/>
      <c r="JA69" s="61"/>
      <c r="JB69" s="61"/>
      <c r="JC69" s="61"/>
      <c r="JD69" s="61"/>
      <c r="JE69" s="61"/>
      <c r="JF69" s="61"/>
      <c r="JG69" s="61"/>
      <c r="JH69" s="61"/>
      <c r="JI69" s="61"/>
      <c r="JJ69" s="61"/>
      <c r="JK69" s="61"/>
      <c r="JL69" s="61"/>
      <c r="JM69" s="61"/>
      <c r="JN69" s="61"/>
      <c r="JO69" s="61"/>
      <c r="JP69" s="61"/>
      <c r="JQ69" s="61"/>
      <c r="JR69" s="61"/>
      <c r="JS69" s="61"/>
      <c r="JT69" s="61"/>
      <c r="JU69" s="61"/>
      <c r="JV69" s="61"/>
      <c r="JW69" s="61"/>
      <c r="JX69" s="61"/>
      <c r="JY69" s="61"/>
      <c r="JZ69" s="61"/>
      <c r="KA69" s="61"/>
      <c r="KB69" s="61"/>
      <c r="KC69" s="61"/>
      <c r="KD69" s="61"/>
      <c r="KE69" s="61"/>
      <c r="KF69" s="61"/>
      <c r="KG69" s="61"/>
      <c r="KH69" s="61"/>
      <c r="KI69" s="61"/>
      <c r="KJ69" s="61"/>
      <c r="KK69" s="61"/>
      <c r="KL69" s="61"/>
      <c r="KM69" s="61"/>
      <c r="KN69" s="61"/>
      <c r="KO69" s="61"/>
      <c r="KP69" s="61"/>
      <c r="KQ69" s="61"/>
      <c r="KR69" s="61"/>
      <c r="KS69" s="61"/>
      <c r="KT69" s="61"/>
      <c r="KU69" s="61"/>
      <c r="KV69" s="61"/>
      <c r="KW69" s="61"/>
      <c r="KX69" s="61"/>
      <c r="KY69" s="61"/>
      <c r="KZ69" s="61"/>
      <c r="LA69" s="61"/>
      <c r="LB69" s="61"/>
      <c r="LC69" s="61"/>
      <c r="LD69" s="61"/>
      <c r="LE69" s="61"/>
      <c r="LF69" s="61"/>
      <c r="LG69" s="61"/>
      <c r="LH69" s="61"/>
      <c r="LI69" s="61"/>
      <c r="LJ69" s="61"/>
      <c r="LK69" s="61"/>
      <c r="LL69" s="61"/>
      <c r="LM69" s="61"/>
      <c r="LN69" s="61"/>
      <c r="LO69" s="61"/>
      <c r="LP69" s="61"/>
      <c r="LQ69" s="61"/>
      <c r="LR69" s="61"/>
      <c r="LS69" s="61"/>
      <c r="LT69" s="61"/>
      <c r="LU69" s="61"/>
      <c r="LV69" s="61"/>
      <c r="LW69" s="61"/>
      <c r="LX69" s="61"/>
      <c r="LY69" s="61"/>
      <c r="LZ69" s="61"/>
      <c r="MA69" s="61"/>
      <c r="MB69" s="61"/>
      <c r="MC69" s="61"/>
      <c r="MD69" s="61"/>
      <c r="ME69" s="61"/>
      <c r="MF69" s="61"/>
      <c r="MG69" s="61"/>
      <c r="MH69" s="61"/>
      <c r="MI69" s="61"/>
      <c r="MJ69" s="61"/>
      <c r="MK69" s="61"/>
      <c r="ML69" s="61"/>
      <c r="MM69" s="61"/>
      <c r="MN69" s="61"/>
      <c r="MO69" s="61"/>
      <c r="MP69" s="61"/>
      <c r="MQ69" s="61"/>
      <c r="MR69" s="61"/>
      <c r="MS69" s="61"/>
      <c r="MT69" s="61"/>
      <c r="MU69" s="61"/>
      <c r="MV69" s="61"/>
      <c r="MW69" s="61"/>
      <c r="MX69" s="61"/>
      <c r="MY69" s="61"/>
      <c r="MZ69" s="61"/>
      <c r="NA69" s="61"/>
      <c r="NB69" s="61"/>
      <c r="NC69" s="61"/>
      <c r="ND69" s="61"/>
      <c r="NE69" s="61"/>
      <c r="NF69" s="61"/>
      <c r="NG69" s="61"/>
      <c r="NH69" s="61"/>
      <c r="NI69" s="61"/>
      <c r="NJ69" s="61"/>
      <c r="NK69" s="61"/>
      <c r="NL69" s="61"/>
      <c r="NM69" s="61"/>
      <c r="NN69" s="61"/>
      <c r="NO69" s="61"/>
      <c r="NP69" s="61"/>
      <c r="NQ69" s="61"/>
      <c r="NR69" s="61"/>
      <c r="NS69" s="61"/>
      <c r="NT69" s="61"/>
      <c r="NU69" s="61"/>
      <c r="NV69" s="61"/>
      <c r="NW69" s="61"/>
      <c r="NX69" s="61"/>
      <c r="NY69" s="61"/>
      <c r="NZ69" s="61"/>
      <c r="OA69" s="61"/>
      <c r="OB69" s="61"/>
      <c r="OC69" s="61"/>
      <c r="OD69" s="61"/>
      <c r="OE69" s="61"/>
      <c r="OF69" s="61"/>
      <c r="OG69" s="61"/>
      <c r="OH69" s="61"/>
      <c r="OI69" s="61"/>
      <c r="OJ69" s="61"/>
      <c r="OK69" s="61"/>
      <c r="OL69" s="61"/>
      <c r="OM69" s="61"/>
      <c r="ON69" s="61"/>
      <c r="OO69" s="61"/>
      <c r="OP69" s="61"/>
      <c r="OQ69" s="61"/>
      <c r="OR69" s="61"/>
      <c r="OS69" s="61"/>
      <c r="OT69" s="61"/>
      <c r="OU69" s="61"/>
      <c r="OV69" s="61"/>
      <c r="OW69" s="61"/>
      <c r="OX69" s="61"/>
      <c r="OY69" s="61"/>
      <c r="OZ69" s="61"/>
      <c r="PA69" s="61"/>
      <c r="PB69" s="61"/>
      <c r="PC69" s="61"/>
      <c r="PD69" s="61"/>
      <c r="PE69" s="61"/>
      <c r="PF69" s="61"/>
      <c r="PG69" s="61"/>
      <c r="PH69" s="61"/>
      <c r="PI69" s="61"/>
      <c r="PJ69" s="61"/>
      <c r="PK69" s="61"/>
      <c r="PL69" s="61"/>
      <c r="PM69" s="61"/>
      <c r="PN69" s="61"/>
      <c r="PO69" s="61"/>
      <c r="PP69" s="61"/>
      <c r="PQ69" s="61"/>
      <c r="PR69" s="61"/>
      <c r="PS69" s="61"/>
      <c r="PT69" s="61"/>
      <c r="PU69" s="61"/>
      <c r="PV69" s="61"/>
      <c r="PW69" s="61"/>
      <c r="PX69" s="61"/>
      <c r="PY69" s="61"/>
      <c r="PZ69" s="61"/>
      <c r="QA69" s="61"/>
      <c r="QB69" s="61"/>
      <c r="QC69" s="61"/>
      <c r="QD69" s="61"/>
      <c r="QE69" s="61"/>
      <c r="QF69" s="61"/>
      <c r="QG69" s="61"/>
      <c r="QH69" s="61"/>
      <c r="QI69" s="61"/>
      <c r="QJ69" s="61"/>
      <c r="QK69" s="61"/>
      <c r="QL69" s="61"/>
      <c r="QM69" s="61"/>
      <c r="QN69" s="61"/>
      <c r="QO69" s="61"/>
    </row>
    <row r="70" spans="1:457" s="105" customFormat="1" ht="15.75" customHeight="1" x14ac:dyDescent="0.25">
      <c r="A70" s="243" t="s">
        <v>78</v>
      </c>
      <c r="B70" s="268"/>
      <c r="C70" s="269"/>
      <c r="D70" s="122" t="s">
        <v>19</v>
      </c>
      <c r="E70" s="108">
        <f t="shared" ref="E70:G70" si="22">E71+E75</f>
        <v>8019.4100000000008</v>
      </c>
      <c r="F70" s="108">
        <f t="shared" si="22"/>
        <v>0</v>
      </c>
      <c r="G70" s="108">
        <f t="shared" si="22"/>
        <v>0</v>
      </c>
      <c r="H70" s="183">
        <f t="shared" si="0"/>
        <v>0</v>
      </c>
      <c r="I70" s="183" t="e">
        <f t="shared" si="1"/>
        <v>#DIV/0!</v>
      </c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  <c r="IU70" s="61"/>
      <c r="IV70" s="61"/>
      <c r="IW70" s="61"/>
      <c r="IX70" s="61"/>
      <c r="IY70" s="61"/>
      <c r="IZ70" s="61"/>
      <c r="JA70" s="61"/>
      <c r="JB70" s="61"/>
      <c r="JC70" s="61"/>
      <c r="JD70" s="61"/>
      <c r="JE70" s="61"/>
      <c r="JF70" s="61"/>
      <c r="JG70" s="61"/>
      <c r="JH70" s="61"/>
      <c r="JI70" s="61"/>
      <c r="JJ70" s="61"/>
      <c r="JK70" s="61"/>
      <c r="JL70" s="61"/>
      <c r="JM70" s="61"/>
      <c r="JN70" s="61"/>
      <c r="JO70" s="61"/>
      <c r="JP70" s="61"/>
      <c r="JQ70" s="61"/>
      <c r="JR70" s="61"/>
      <c r="JS70" s="61"/>
      <c r="JT70" s="61"/>
      <c r="JU70" s="61"/>
      <c r="JV70" s="61"/>
      <c r="JW70" s="61"/>
      <c r="JX70" s="61"/>
      <c r="JY70" s="61"/>
      <c r="JZ70" s="61"/>
      <c r="KA70" s="61"/>
      <c r="KB70" s="61"/>
      <c r="KC70" s="61"/>
      <c r="KD70" s="61"/>
      <c r="KE70" s="61"/>
      <c r="KF70" s="61"/>
      <c r="KG70" s="61"/>
      <c r="KH70" s="61"/>
      <c r="KI70" s="61"/>
      <c r="KJ70" s="61"/>
      <c r="KK70" s="61"/>
      <c r="KL70" s="61"/>
      <c r="KM70" s="61"/>
      <c r="KN70" s="61"/>
      <c r="KO70" s="61"/>
      <c r="KP70" s="61"/>
      <c r="KQ70" s="61"/>
      <c r="KR70" s="61"/>
      <c r="KS70" s="61"/>
      <c r="KT70" s="61"/>
      <c r="KU70" s="61"/>
      <c r="KV70" s="61"/>
      <c r="KW70" s="61"/>
      <c r="KX70" s="61"/>
      <c r="KY70" s="61"/>
      <c r="KZ70" s="61"/>
      <c r="LA70" s="61"/>
      <c r="LB70" s="61"/>
      <c r="LC70" s="61"/>
      <c r="LD70" s="61"/>
      <c r="LE70" s="61"/>
      <c r="LF70" s="61"/>
      <c r="LG70" s="61"/>
      <c r="LH70" s="61"/>
      <c r="LI70" s="61"/>
      <c r="LJ70" s="61"/>
      <c r="LK70" s="61"/>
      <c r="LL70" s="61"/>
      <c r="LM70" s="61"/>
      <c r="LN70" s="61"/>
      <c r="LO70" s="61"/>
      <c r="LP70" s="61"/>
      <c r="LQ70" s="61"/>
      <c r="LR70" s="61"/>
      <c r="LS70" s="61"/>
      <c r="LT70" s="61"/>
      <c r="LU70" s="61"/>
      <c r="LV70" s="61"/>
      <c r="LW70" s="61"/>
      <c r="LX70" s="61"/>
      <c r="LY70" s="61"/>
      <c r="LZ70" s="61"/>
      <c r="MA70" s="61"/>
      <c r="MB70" s="61"/>
      <c r="MC70" s="61"/>
      <c r="MD70" s="61"/>
      <c r="ME70" s="61"/>
      <c r="MF70" s="61"/>
      <c r="MG70" s="61"/>
      <c r="MH70" s="61"/>
      <c r="MI70" s="61"/>
      <c r="MJ70" s="61"/>
      <c r="MK70" s="61"/>
      <c r="ML70" s="61"/>
      <c r="MM70" s="61"/>
      <c r="MN70" s="61"/>
      <c r="MO70" s="61"/>
      <c r="MP70" s="61"/>
      <c r="MQ70" s="61"/>
      <c r="MR70" s="61"/>
      <c r="MS70" s="61"/>
      <c r="MT70" s="61"/>
      <c r="MU70" s="61"/>
      <c r="MV70" s="61"/>
      <c r="MW70" s="61"/>
      <c r="MX70" s="61"/>
      <c r="MY70" s="61"/>
      <c r="MZ70" s="61"/>
      <c r="NA70" s="61"/>
      <c r="NB70" s="61"/>
      <c r="NC70" s="61"/>
      <c r="ND70" s="61"/>
      <c r="NE70" s="61"/>
      <c r="NF70" s="61"/>
      <c r="NG70" s="61"/>
      <c r="NH70" s="61"/>
      <c r="NI70" s="61"/>
      <c r="NJ70" s="61"/>
      <c r="NK70" s="61"/>
      <c r="NL70" s="61"/>
      <c r="NM70" s="61"/>
      <c r="NN70" s="61"/>
      <c r="NO70" s="61"/>
      <c r="NP70" s="61"/>
      <c r="NQ70" s="61"/>
      <c r="NR70" s="61"/>
      <c r="NS70" s="61"/>
      <c r="NT70" s="61"/>
      <c r="NU70" s="61"/>
      <c r="NV70" s="61"/>
      <c r="NW70" s="61"/>
      <c r="NX70" s="61"/>
      <c r="NY70" s="61"/>
      <c r="NZ70" s="61"/>
      <c r="OA70" s="61"/>
      <c r="OB70" s="61"/>
      <c r="OC70" s="61"/>
      <c r="OD70" s="61"/>
      <c r="OE70" s="61"/>
      <c r="OF70" s="61"/>
      <c r="OG70" s="61"/>
      <c r="OH70" s="61"/>
      <c r="OI70" s="61"/>
      <c r="OJ70" s="61"/>
      <c r="OK70" s="61"/>
      <c r="OL70" s="61"/>
      <c r="OM70" s="61"/>
      <c r="ON70" s="61"/>
      <c r="OO70" s="61"/>
      <c r="OP70" s="61"/>
      <c r="OQ70" s="61"/>
      <c r="OR70" s="61"/>
      <c r="OS70" s="61"/>
      <c r="OT70" s="61"/>
      <c r="OU70" s="61"/>
      <c r="OV70" s="61"/>
      <c r="OW70" s="61"/>
      <c r="OX70" s="61"/>
      <c r="OY70" s="61"/>
      <c r="OZ70" s="61"/>
      <c r="PA70" s="61"/>
      <c r="PB70" s="61"/>
      <c r="PC70" s="61"/>
      <c r="PD70" s="61"/>
      <c r="PE70" s="61"/>
      <c r="PF70" s="61"/>
      <c r="PG70" s="61"/>
      <c r="PH70" s="61"/>
      <c r="PI70" s="61"/>
      <c r="PJ70" s="61"/>
      <c r="PK70" s="61"/>
      <c r="PL70" s="61"/>
      <c r="PM70" s="61"/>
      <c r="PN70" s="61"/>
      <c r="PO70" s="61"/>
      <c r="PP70" s="61"/>
      <c r="PQ70" s="61"/>
      <c r="PR70" s="61"/>
      <c r="PS70" s="61"/>
      <c r="PT70" s="61"/>
      <c r="PU70" s="61"/>
      <c r="PV70" s="61"/>
      <c r="PW70" s="61"/>
      <c r="PX70" s="61"/>
      <c r="PY70" s="61"/>
      <c r="PZ70" s="61"/>
      <c r="QA70" s="61"/>
      <c r="QB70" s="61"/>
      <c r="QC70" s="61"/>
      <c r="QD70" s="61"/>
      <c r="QE70" s="61"/>
      <c r="QF70" s="61"/>
      <c r="QG70" s="61"/>
      <c r="QH70" s="61"/>
      <c r="QI70" s="61"/>
      <c r="QJ70" s="61"/>
      <c r="QK70" s="61"/>
      <c r="QL70" s="61"/>
      <c r="QM70" s="61"/>
      <c r="QN70" s="61"/>
      <c r="QO70" s="61"/>
    </row>
    <row r="71" spans="1:457" s="90" customFormat="1" ht="15.75" customHeight="1" x14ac:dyDescent="0.25">
      <c r="A71" s="250">
        <v>31</v>
      </c>
      <c r="B71" s="251"/>
      <c r="C71" s="252"/>
      <c r="D71" s="123" t="s">
        <v>24</v>
      </c>
      <c r="E71" s="127">
        <f t="shared" ref="E71:G71" si="23">SUM(E72:E74)</f>
        <v>7125.9000000000005</v>
      </c>
      <c r="F71" s="127">
        <f t="shared" si="23"/>
        <v>0</v>
      </c>
      <c r="G71" s="127">
        <f t="shared" si="23"/>
        <v>0</v>
      </c>
      <c r="H71" s="183">
        <f t="shared" si="0"/>
        <v>0</v>
      </c>
      <c r="I71" s="183" t="e">
        <f t="shared" si="1"/>
        <v>#DIV/0!</v>
      </c>
    </row>
    <row r="72" spans="1:457" s="61" customFormat="1" ht="15.75" customHeight="1" x14ac:dyDescent="0.25">
      <c r="A72" s="253">
        <v>3111</v>
      </c>
      <c r="B72" s="260"/>
      <c r="C72" s="261"/>
      <c r="D72" s="55" t="s">
        <v>79</v>
      </c>
      <c r="E72" s="69">
        <v>5945.77</v>
      </c>
      <c r="F72" s="69">
        <v>0</v>
      </c>
      <c r="G72" s="69">
        <v>0</v>
      </c>
      <c r="H72" s="176">
        <f t="shared" si="0"/>
        <v>0</v>
      </c>
      <c r="I72" s="176" t="e">
        <f t="shared" si="1"/>
        <v>#DIV/0!</v>
      </c>
    </row>
    <row r="73" spans="1:457" s="61" customFormat="1" ht="15.75" customHeight="1" x14ac:dyDescent="0.25">
      <c r="A73" s="253">
        <v>3121</v>
      </c>
      <c r="B73" s="260"/>
      <c r="C73" s="261"/>
      <c r="D73" s="55" t="s">
        <v>81</v>
      </c>
      <c r="E73" s="69">
        <v>199.08</v>
      </c>
      <c r="F73" s="69">
        <v>0</v>
      </c>
      <c r="G73" s="69">
        <v>0</v>
      </c>
      <c r="H73" s="176">
        <f t="shared" si="0"/>
        <v>0</v>
      </c>
      <c r="I73" s="176" t="e">
        <f t="shared" si="1"/>
        <v>#DIV/0!</v>
      </c>
    </row>
    <row r="74" spans="1:457" s="61" customFormat="1" ht="15.75" customHeight="1" x14ac:dyDescent="0.25">
      <c r="A74" s="253">
        <v>3132</v>
      </c>
      <c r="B74" s="260"/>
      <c r="C74" s="261"/>
      <c r="D74" s="55" t="s">
        <v>139</v>
      </c>
      <c r="E74" s="69">
        <v>981.05</v>
      </c>
      <c r="F74" s="69">
        <v>0</v>
      </c>
      <c r="G74" s="69">
        <v>0</v>
      </c>
      <c r="H74" s="176">
        <f t="shared" ref="H74:H138" si="24">SUM(G74/E74*100)</f>
        <v>0</v>
      </c>
      <c r="I74" s="176" t="e">
        <f t="shared" ref="I74:I138" si="25">SUM(G74/F74*100)</f>
        <v>#DIV/0!</v>
      </c>
    </row>
    <row r="75" spans="1:457" s="61" customFormat="1" ht="15.75" customHeight="1" x14ac:dyDescent="0.25">
      <c r="A75" s="116">
        <v>32</v>
      </c>
      <c r="B75" s="120"/>
      <c r="C75" s="121"/>
      <c r="D75" s="121" t="s">
        <v>33</v>
      </c>
      <c r="E75" s="60">
        <f t="shared" ref="E75:G75" si="26">E76+E77</f>
        <v>893.51</v>
      </c>
      <c r="F75" s="60">
        <f t="shared" si="26"/>
        <v>0</v>
      </c>
      <c r="G75" s="60">
        <f t="shared" si="26"/>
        <v>0</v>
      </c>
      <c r="H75" s="183">
        <f t="shared" si="24"/>
        <v>0</v>
      </c>
      <c r="I75" s="183" t="e">
        <f t="shared" si="25"/>
        <v>#DIV/0!</v>
      </c>
    </row>
    <row r="76" spans="1:457" s="61" customFormat="1" ht="15.75" customHeight="1" x14ac:dyDescent="0.25">
      <c r="A76" s="253">
        <v>3211</v>
      </c>
      <c r="B76" s="260"/>
      <c r="C76" s="261"/>
      <c r="D76" s="55" t="s">
        <v>48</v>
      </c>
      <c r="E76" s="69">
        <v>16.649999999999999</v>
      </c>
      <c r="F76" s="69">
        <v>0</v>
      </c>
      <c r="G76" s="69">
        <v>0</v>
      </c>
      <c r="H76" s="176">
        <f t="shared" si="24"/>
        <v>0</v>
      </c>
      <c r="I76" s="176" t="e">
        <f t="shared" si="25"/>
        <v>#DIV/0!</v>
      </c>
    </row>
    <row r="77" spans="1:457" s="61" customFormat="1" ht="27.75" customHeight="1" x14ac:dyDescent="0.25">
      <c r="A77" s="253">
        <v>3212</v>
      </c>
      <c r="B77" s="251"/>
      <c r="C77" s="252"/>
      <c r="D77" s="55" t="s">
        <v>49</v>
      </c>
      <c r="E77" s="69">
        <v>876.86</v>
      </c>
      <c r="F77" s="69">
        <v>0</v>
      </c>
      <c r="G77" s="69">
        <v>0</v>
      </c>
      <c r="H77" s="176">
        <f t="shared" si="24"/>
        <v>0</v>
      </c>
      <c r="I77" s="176" t="e">
        <f t="shared" si="25"/>
        <v>#DIV/0!</v>
      </c>
    </row>
    <row r="78" spans="1:457" x14ac:dyDescent="0.25">
      <c r="A78" s="257" t="s">
        <v>157</v>
      </c>
      <c r="B78" s="270"/>
      <c r="C78" s="271"/>
      <c r="D78" s="38" t="s">
        <v>126</v>
      </c>
      <c r="E78" s="51">
        <f t="shared" ref="E78:G78" si="27">E79</f>
        <v>4156.68</v>
      </c>
      <c r="F78" s="51">
        <f t="shared" si="27"/>
        <v>0</v>
      </c>
      <c r="G78" s="51">
        <f t="shared" si="27"/>
        <v>1395.5900000000001</v>
      </c>
      <c r="H78" s="183">
        <f t="shared" si="24"/>
        <v>33.574631677203925</v>
      </c>
      <c r="I78" s="183" t="e">
        <f t="shared" si="25"/>
        <v>#DIV/0!</v>
      </c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/>
      <c r="GK78" s="61"/>
      <c r="GL78" s="61"/>
      <c r="GM78" s="61"/>
      <c r="GN78" s="61"/>
      <c r="GO78" s="61"/>
      <c r="GP78" s="61"/>
      <c r="GQ78" s="61"/>
      <c r="GR78" s="61"/>
      <c r="GS78" s="61"/>
      <c r="GT78" s="61"/>
      <c r="GU78" s="61"/>
      <c r="GV78" s="61"/>
      <c r="GW78" s="61"/>
      <c r="GX78" s="61"/>
      <c r="GY78" s="61"/>
      <c r="GZ78" s="61"/>
      <c r="HA78" s="61"/>
      <c r="HB78" s="61"/>
      <c r="HC78" s="61"/>
      <c r="HD78" s="61"/>
      <c r="HE78" s="61"/>
      <c r="HF78" s="61"/>
      <c r="HG78" s="61"/>
      <c r="HH78" s="61"/>
      <c r="HI78" s="61"/>
      <c r="HJ78" s="61"/>
      <c r="HK78" s="61"/>
      <c r="HL78" s="61"/>
      <c r="HM78" s="61"/>
      <c r="HN78" s="61"/>
      <c r="HO78" s="61"/>
      <c r="HP78" s="61"/>
      <c r="HQ78" s="61"/>
      <c r="HR78" s="61"/>
      <c r="HS78" s="61"/>
      <c r="HT78" s="61"/>
      <c r="HU78" s="61"/>
      <c r="HV78" s="61"/>
      <c r="HW78" s="61"/>
      <c r="HX78" s="61"/>
      <c r="HY78" s="61"/>
      <c r="HZ78" s="61"/>
      <c r="IA78" s="61"/>
      <c r="IB78" s="61"/>
      <c r="IC78" s="61"/>
      <c r="ID78" s="61"/>
      <c r="IE78" s="61"/>
      <c r="IF78" s="61"/>
      <c r="IG78" s="61"/>
      <c r="IH78" s="61"/>
      <c r="II78" s="61"/>
      <c r="IJ78" s="61"/>
      <c r="IK78" s="61"/>
      <c r="IL78" s="61"/>
      <c r="IM78" s="61"/>
      <c r="IN78" s="61"/>
      <c r="IO78" s="61"/>
      <c r="IP78" s="61"/>
      <c r="IQ78" s="61"/>
      <c r="IR78" s="61"/>
      <c r="IS78" s="61"/>
      <c r="IT78" s="61"/>
      <c r="IU78" s="61"/>
      <c r="IV78" s="61"/>
      <c r="IW78" s="61"/>
      <c r="IX78" s="61"/>
      <c r="IY78" s="61"/>
      <c r="IZ78" s="61"/>
      <c r="JA78" s="61"/>
      <c r="JB78" s="61"/>
      <c r="JC78" s="61"/>
      <c r="JD78" s="61"/>
      <c r="JE78" s="61"/>
      <c r="JF78" s="61"/>
      <c r="JG78" s="61"/>
      <c r="JH78" s="61"/>
      <c r="JI78" s="61"/>
      <c r="JJ78" s="61"/>
      <c r="JK78" s="61"/>
      <c r="JL78" s="61"/>
      <c r="JM78" s="61"/>
      <c r="JN78" s="61"/>
      <c r="JO78" s="61"/>
      <c r="JP78" s="61"/>
      <c r="JQ78" s="61"/>
      <c r="JR78" s="61"/>
      <c r="JS78" s="61"/>
      <c r="JT78" s="61"/>
      <c r="JU78" s="61"/>
      <c r="JV78" s="61"/>
      <c r="JW78" s="61"/>
      <c r="JX78" s="61"/>
      <c r="JY78" s="61"/>
      <c r="JZ78" s="61"/>
      <c r="KA78" s="61"/>
      <c r="KB78" s="61"/>
      <c r="KC78" s="61"/>
      <c r="KD78" s="61"/>
      <c r="KE78" s="61"/>
      <c r="KF78" s="61"/>
      <c r="KG78" s="61"/>
      <c r="KH78" s="61"/>
      <c r="KI78" s="61"/>
      <c r="KJ78" s="61"/>
      <c r="KK78" s="61"/>
      <c r="KL78" s="61"/>
      <c r="KM78" s="61"/>
      <c r="KN78" s="61"/>
      <c r="KO78" s="61"/>
      <c r="KP78" s="61"/>
      <c r="KQ78" s="61"/>
      <c r="KR78" s="61"/>
      <c r="KS78" s="61"/>
      <c r="KT78" s="61"/>
      <c r="KU78" s="61"/>
      <c r="KV78" s="61"/>
      <c r="KW78" s="61"/>
      <c r="KX78" s="61"/>
      <c r="KY78" s="61"/>
      <c r="KZ78" s="61"/>
      <c r="LA78" s="61"/>
      <c r="LB78" s="61"/>
      <c r="LC78" s="61"/>
      <c r="LD78" s="61"/>
      <c r="LE78" s="61"/>
      <c r="LF78" s="61"/>
      <c r="LG78" s="61"/>
      <c r="LH78" s="61"/>
      <c r="LI78" s="61"/>
      <c r="LJ78" s="61"/>
      <c r="LK78" s="61"/>
      <c r="LL78" s="61"/>
      <c r="LM78" s="61"/>
      <c r="LN78" s="61"/>
      <c r="LO78" s="61"/>
      <c r="LP78" s="61"/>
      <c r="LQ78" s="61"/>
      <c r="LR78" s="61"/>
      <c r="LS78" s="61"/>
      <c r="LT78" s="61"/>
      <c r="LU78" s="61"/>
      <c r="LV78" s="61"/>
      <c r="LW78" s="61"/>
      <c r="LX78" s="61"/>
      <c r="LY78" s="61"/>
      <c r="LZ78" s="61"/>
      <c r="MA78" s="61"/>
      <c r="MB78" s="61"/>
      <c r="MC78" s="61"/>
      <c r="MD78" s="61"/>
      <c r="ME78" s="61"/>
      <c r="MF78" s="61"/>
      <c r="MG78" s="61"/>
      <c r="MH78" s="61"/>
      <c r="MI78" s="61"/>
      <c r="MJ78" s="61"/>
      <c r="MK78" s="61"/>
      <c r="ML78" s="61"/>
      <c r="MM78" s="61"/>
      <c r="MN78" s="61"/>
      <c r="MO78" s="61"/>
      <c r="MP78" s="61"/>
      <c r="MQ78" s="61"/>
      <c r="MR78" s="61"/>
      <c r="MS78" s="61"/>
      <c r="MT78" s="61"/>
      <c r="MU78" s="61"/>
      <c r="MV78" s="61"/>
      <c r="MW78" s="61"/>
      <c r="MX78" s="61"/>
      <c r="MY78" s="61"/>
      <c r="MZ78" s="61"/>
      <c r="NA78" s="61"/>
      <c r="NB78" s="61"/>
      <c r="NC78" s="61"/>
      <c r="ND78" s="61"/>
      <c r="NE78" s="61"/>
      <c r="NF78" s="61"/>
      <c r="NG78" s="61"/>
      <c r="NH78" s="61"/>
      <c r="NI78" s="61"/>
      <c r="NJ78" s="61"/>
      <c r="NK78" s="61"/>
      <c r="NL78" s="61"/>
      <c r="NM78" s="61"/>
      <c r="NN78" s="61"/>
      <c r="NO78" s="61"/>
      <c r="NP78" s="61"/>
      <c r="NQ78" s="61"/>
      <c r="NR78" s="61"/>
      <c r="NS78" s="61"/>
      <c r="NT78" s="61"/>
      <c r="NU78" s="61"/>
      <c r="NV78" s="61"/>
      <c r="NW78" s="61"/>
      <c r="NX78" s="61"/>
      <c r="NY78" s="61"/>
      <c r="NZ78" s="61"/>
      <c r="OA78" s="61"/>
      <c r="OB78" s="61"/>
      <c r="OC78" s="61"/>
      <c r="OD78" s="61"/>
      <c r="OE78" s="61"/>
      <c r="OF78" s="61"/>
      <c r="OG78" s="61"/>
      <c r="OH78" s="61"/>
      <c r="OI78" s="61"/>
      <c r="OJ78" s="61"/>
      <c r="OK78" s="61"/>
      <c r="OL78" s="61"/>
      <c r="OM78" s="61"/>
      <c r="ON78" s="61"/>
      <c r="OO78" s="61"/>
      <c r="OP78" s="61"/>
      <c r="OQ78" s="61"/>
      <c r="OR78" s="61"/>
      <c r="OS78" s="61"/>
      <c r="OT78" s="61"/>
      <c r="OU78" s="61"/>
      <c r="OV78" s="61"/>
      <c r="OW78" s="61"/>
      <c r="OX78" s="61"/>
      <c r="OY78" s="61"/>
      <c r="OZ78" s="61"/>
      <c r="PA78" s="61"/>
      <c r="PB78" s="61"/>
      <c r="PC78" s="61"/>
      <c r="PD78" s="61"/>
      <c r="PE78" s="61"/>
      <c r="PF78" s="61"/>
      <c r="PG78" s="61"/>
      <c r="PH78" s="61"/>
      <c r="PI78" s="61"/>
      <c r="PJ78" s="61"/>
      <c r="PK78" s="61"/>
      <c r="PL78" s="61"/>
      <c r="PM78" s="61"/>
      <c r="PN78" s="61"/>
      <c r="PO78" s="61"/>
      <c r="PP78" s="61"/>
      <c r="PQ78" s="61"/>
      <c r="PR78" s="61"/>
      <c r="PS78" s="61"/>
      <c r="PT78" s="61"/>
      <c r="PU78" s="61"/>
      <c r="PV78" s="61"/>
      <c r="PW78" s="61"/>
      <c r="PX78" s="61"/>
      <c r="PY78" s="61"/>
      <c r="PZ78" s="61"/>
      <c r="QA78" s="61"/>
      <c r="QB78" s="61"/>
      <c r="QC78" s="61"/>
      <c r="QD78" s="61"/>
      <c r="QE78" s="61"/>
      <c r="QF78" s="61"/>
      <c r="QG78" s="61"/>
      <c r="QH78" s="61"/>
      <c r="QI78" s="61"/>
      <c r="QJ78" s="61"/>
      <c r="QK78" s="61"/>
      <c r="QL78" s="61"/>
      <c r="QM78" s="61"/>
      <c r="QN78" s="61"/>
      <c r="QO78" s="61"/>
    </row>
    <row r="79" spans="1:457" s="105" customFormat="1" x14ac:dyDescent="0.25">
      <c r="A79" s="243" t="s">
        <v>78</v>
      </c>
      <c r="B79" s="244"/>
      <c r="C79" s="245"/>
      <c r="D79" s="95" t="s">
        <v>19</v>
      </c>
      <c r="E79" s="96">
        <f>E80+E84</f>
        <v>4156.68</v>
      </c>
      <c r="F79" s="96">
        <f t="shared" ref="F79" si="28">F80+F84</f>
        <v>0</v>
      </c>
      <c r="G79" s="96">
        <f t="shared" ref="G79" si="29">G80+G84</f>
        <v>1395.5900000000001</v>
      </c>
      <c r="H79" s="183">
        <f t="shared" si="24"/>
        <v>33.574631677203925</v>
      </c>
      <c r="I79" s="183" t="e">
        <f t="shared" si="25"/>
        <v>#DIV/0!</v>
      </c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  <c r="IU79" s="61"/>
      <c r="IV79" s="61"/>
      <c r="IW79" s="61"/>
      <c r="IX79" s="61"/>
      <c r="IY79" s="61"/>
      <c r="IZ79" s="61"/>
      <c r="JA79" s="61"/>
      <c r="JB79" s="61"/>
      <c r="JC79" s="61"/>
      <c r="JD79" s="61"/>
      <c r="JE79" s="61"/>
      <c r="JF79" s="61"/>
      <c r="JG79" s="61"/>
      <c r="JH79" s="61"/>
      <c r="JI79" s="61"/>
      <c r="JJ79" s="61"/>
      <c r="JK79" s="61"/>
      <c r="JL79" s="61"/>
      <c r="JM79" s="61"/>
      <c r="JN79" s="61"/>
      <c r="JO79" s="61"/>
      <c r="JP79" s="61"/>
      <c r="JQ79" s="61"/>
      <c r="JR79" s="61"/>
      <c r="JS79" s="61"/>
      <c r="JT79" s="61"/>
      <c r="JU79" s="61"/>
      <c r="JV79" s="61"/>
      <c r="JW79" s="61"/>
      <c r="JX79" s="61"/>
      <c r="JY79" s="61"/>
      <c r="JZ79" s="61"/>
      <c r="KA79" s="61"/>
      <c r="KB79" s="61"/>
      <c r="KC79" s="61"/>
      <c r="KD79" s="61"/>
      <c r="KE79" s="61"/>
      <c r="KF79" s="61"/>
      <c r="KG79" s="61"/>
      <c r="KH79" s="61"/>
      <c r="KI79" s="61"/>
      <c r="KJ79" s="61"/>
      <c r="KK79" s="61"/>
      <c r="KL79" s="61"/>
      <c r="KM79" s="61"/>
      <c r="KN79" s="61"/>
      <c r="KO79" s="61"/>
      <c r="KP79" s="61"/>
      <c r="KQ79" s="61"/>
      <c r="KR79" s="61"/>
      <c r="KS79" s="61"/>
      <c r="KT79" s="61"/>
      <c r="KU79" s="61"/>
      <c r="KV79" s="61"/>
      <c r="KW79" s="61"/>
      <c r="KX79" s="61"/>
      <c r="KY79" s="61"/>
      <c r="KZ79" s="61"/>
      <c r="LA79" s="61"/>
      <c r="LB79" s="61"/>
      <c r="LC79" s="61"/>
      <c r="LD79" s="61"/>
      <c r="LE79" s="61"/>
      <c r="LF79" s="61"/>
      <c r="LG79" s="61"/>
      <c r="LH79" s="61"/>
      <c r="LI79" s="61"/>
      <c r="LJ79" s="61"/>
      <c r="LK79" s="61"/>
      <c r="LL79" s="61"/>
      <c r="LM79" s="61"/>
      <c r="LN79" s="61"/>
      <c r="LO79" s="61"/>
      <c r="LP79" s="61"/>
      <c r="LQ79" s="61"/>
      <c r="LR79" s="61"/>
      <c r="LS79" s="61"/>
      <c r="LT79" s="61"/>
      <c r="LU79" s="61"/>
      <c r="LV79" s="61"/>
      <c r="LW79" s="61"/>
      <c r="LX79" s="61"/>
      <c r="LY79" s="61"/>
      <c r="LZ79" s="61"/>
      <c r="MA79" s="61"/>
      <c r="MB79" s="61"/>
      <c r="MC79" s="61"/>
      <c r="MD79" s="61"/>
      <c r="ME79" s="61"/>
      <c r="MF79" s="61"/>
      <c r="MG79" s="61"/>
      <c r="MH79" s="61"/>
      <c r="MI79" s="61"/>
      <c r="MJ79" s="61"/>
      <c r="MK79" s="61"/>
      <c r="ML79" s="61"/>
      <c r="MM79" s="61"/>
      <c r="MN79" s="61"/>
      <c r="MO79" s="61"/>
      <c r="MP79" s="61"/>
      <c r="MQ79" s="61"/>
      <c r="MR79" s="61"/>
      <c r="MS79" s="61"/>
      <c r="MT79" s="61"/>
      <c r="MU79" s="61"/>
      <c r="MV79" s="61"/>
      <c r="MW79" s="61"/>
      <c r="MX79" s="61"/>
      <c r="MY79" s="61"/>
      <c r="MZ79" s="61"/>
      <c r="NA79" s="61"/>
      <c r="NB79" s="61"/>
      <c r="NC79" s="61"/>
      <c r="ND79" s="61"/>
      <c r="NE79" s="61"/>
      <c r="NF79" s="61"/>
      <c r="NG79" s="61"/>
      <c r="NH79" s="61"/>
      <c r="NI79" s="61"/>
      <c r="NJ79" s="61"/>
      <c r="NK79" s="61"/>
      <c r="NL79" s="61"/>
      <c r="NM79" s="61"/>
      <c r="NN79" s="61"/>
      <c r="NO79" s="61"/>
      <c r="NP79" s="61"/>
      <c r="NQ79" s="61"/>
      <c r="NR79" s="61"/>
      <c r="NS79" s="61"/>
      <c r="NT79" s="61"/>
      <c r="NU79" s="61"/>
      <c r="NV79" s="61"/>
      <c r="NW79" s="61"/>
      <c r="NX79" s="61"/>
      <c r="NY79" s="61"/>
      <c r="NZ79" s="61"/>
      <c r="OA79" s="61"/>
      <c r="OB79" s="61"/>
      <c r="OC79" s="61"/>
      <c r="OD79" s="61"/>
      <c r="OE79" s="61"/>
      <c r="OF79" s="61"/>
      <c r="OG79" s="61"/>
      <c r="OH79" s="61"/>
      <c r="OI79" s="61"/>
      <c r="OJ79" s="61"/>
      <c r="OK79" s="61"/>
      <c r="OL79" s="61"/>
      <c r="OM79" s="61"/>
      <c r="ON79" s="61"/>
      <c r="OO79" s="61"/>
      <c r="OP79" s="61"/>
      <c r="OQ79" s="61"/>
      <c r="OR79" s="61"/>
      <c r="OS79" s="61"/>
      <c r="OT79" s="61"/>
      <c r="OU79" s="61"/>
      <c r="OV79" s="61"/>
      <c r="OW79" s="61"/>
      <c r="OX79" s="61"/>
      <c r="OY79" s="61"/>
      <c r="OZ79" s="61"/>
      <c r="PA79" s="61"/>
      <c r="PB79" s="61"/>
      <c r="PC79" s="61"/>
      <c r="PD79" s="61"/>
      <c r="PE79" s="61"/>
      <c r="PF79" s="61"/>
      <c r="PG79" s="61"/>
      <c r="PH79" s="61"/>
      <c r="PI79" s="61"/>
      <c r="PJ79" s="61"/>
      <c r="PK79" s="61"/>
      <c r="PL79" s="61"/>
      <c r="PM79" s="61"/>
      <c r="PN79" s="61"/>
      <c r="PO79" s="61"/>
      <c r="PP79" s="61"/>
      <c r="PQ79" s="61"/>
      <c r="PR79" s="61"/>
      <c r="PS79" s="61"/>
      <c r="PT79" s="61"/>
      <c r="PU79" s="61"/>
      <c r="PV79" s="61"/>
      <c r="PW79" s="61"/>
      <c r="PX79" s="61"/>
      <c r="PY79" s="61"/>
      <c r="PZ79" s="61"/>
      <c r="QA79" s="61"/>
      <c r="QB79" s="61"/>
      <c r="QC79" s="61"/>
      <c r="QD79" s="61"/>
      <c r="QE79" s="61"/>
      <c r="QF79" s="61"/>
      <c r="QG79" s="61"/>
      <c r="QH79" s="61"/>
      <c r="QI79" s="61"/>
      <c r="QJ79" s="61"/>
      <c r="QK79" s="61"/>
      <c r="QL79" s="61"/>
      <c r="QM79" s="61"/>
      <c r="QN79" s="61"/>
      <c r="QO79" s="61"/>
    </row>
    <row r="80" spans="1:457" s="90" customFormat="1" x14ac:dyDescent="0.25">
      <c r="A80" s="250">
        <v>31</v>
      </c>
      <c r="B80" s="251"/>
      <c r="C80" s="252"/>
      <c r="D80" s="114" t="s">
        <v>24</v>
      </c>
      <c r="E80" s="89">
        <f>SUM(E81:E83)</f>
        <v>3762.2400000000002</v>
      </c>
      <c r="F80" s="89">
        <v>0</v>
      </c>
      <c r="G80" s="89">
        <f t="shared" ref="G80" si="30">SUM(G81:G83)</f>
        <v>1316.8000000000002</v>
      </c>
      <c r="H80" s="176">
        <f t="shared" si="24"/>
        <v>35.000425278557458</v>
      </c>
      <c r="I80" s="176" t="e">
        <f t="shared" si="25"/>
        <v>#DIV/0!</v>
      </c>
    </row>
    <row r="81" spans="1:26" x14ac:dyDescent="0.25">
      <c r="A81" s="253">
        <v>3111</v>
      </c>
      <c r="B81" s="260"/>
      <c r="C81" s="261"/>
      <c r="D81" s="41" t="s">
        <v>79</v>
      </c>
      <c r="E81" s="45">
        <v>2830.65</v>
      </c>
      <c r="F81" s="45">
        <v>0</v>
      </c>
      <c r="G81" s="45">
        <v>1042.6300000000001</v>
      </c>
      <c r="H81" s="176">
        <f t="shared" si="24"/>
        <v>36.833589458251645</v>
      </c>
      <c r="I81" s="176" t="e">
        <f t="shared" si="25"/>
        <v>#DIV/0!</v>
      </c>
    </row>
    <row r="82" spans="1:26" x14ac:dyDescent="0.25">
      <c r="A82" s="39">
        <v>3121</v>
      </c>
      <c r="B82" s="40"/>
      <c r="C82" s="41"/>
      <c r="D82" s="41" t="s">
        <v>81</v>
      </c>
      <c r="E82" s="45">
        <v>464.53</v>
      </c>
      <c r="F82" s="45">
        <v>0</v>
      </c>
      <c r="G82" s="45">
        <v>90</v>
      </c>
      <c r="H82" s="176">
        <f t="shared" si="24"/>
        <v>19.374421458248122</v>
      </c>
      <c r="I82" s="176" t="e">
        <f t="shared" si="25"/>
        <v>#DIV/0!</v>
      </c>
    </row>
    <row r="83" spans="1:26" x14ac:dyDescent="0.25">
      <c r="A83" s="39">
        <v>3132</v>
      </c>
      <c r="B83" s="40"/>
      <c r="C83" s="41"/>
      <c r="D83" s="41" t="s">
        <v>82</v>
      </c>
      <c r="E83" s="45">
        <v>467.06</v>
      </c>
      <c r="F83" s="45">
        <v>0</v>
      </c>
      <c r="G83" s="45">
        <v>184.17</v>
      </c>
      <c r="H83" s="176">
        <f t="shared" si="24"/>
        <v>39.431764655504644</v>
      </c>
      <c r="I83" s="176" t="e">
        <f t="shared" si="25"/>
        <v>#DIV/0!</v>
      </c>
    </row>
    <row r="84" spans="1:26" x14ac:dyDescent="0.25">
      <c r="A84" s="116">
        <v>32</v>
      </c>
      <c r="B84" s="120"/>
      <c r="C84" s="121"/>
      <c r="D84" s="121" t="s">
        <v>33</v>
      </c>
      <c r="E84" s="47">
        <f t="shared" ref="E84:G84" si="31">E85+E86</f>
        <v>394.44</v>
      </c>
      <c r="F84" s="47">
        <v>0</v>
      </c>
      <c r="G84" s="47">
        <f t="shared" si="31"/>
        <v>78.790000000000006</v>
      </c>
      <c r="H84" s="183">
        <f t="shared" si="24"/>
        <v>19.975154649629857</v>
      </c>
      <c r="I84" s="183" t="e">
        <f t="shared" si="25"/>
        <v>#DIV/0!</v>
      </c>
    </row>
    <row r="85" spans="1:26" x14ac:dyDescent="0.25">
      <c r="A85" s="53">
        <v>3211</v>
      </c>
      <c r="B85" s="54"/>
      <c r="C85" s="55"/>
      <c r="D85" s="55" t="s">
        <v>48</v>
      </c>
      <c r="E85" s="45">
        <v>19.38</v>
      </c>
      <c r="F85" s="45">
        <v>0</v>
      </c>
      <c r="G85" s="45">
        <v>0</v>
      </c>
      <c r="H85" s="176">
        <f t="shared" si="24"/>
        <v>0</v>
      </c>
      <c r="I85" s="176" t="e">
        <f t="shared" si="25"/>
        <v>#DIV/0!</v>
      </c>
    </row>
    <row r="86" spans="1:26" ht="25.5" x14ac:dyDescent="0.25">
      <c r="A86" s="53">
        <v>3212</v>
      </c>
      <c r="B86" s="54"/>
      <c r="C86" s="55"/>
      <c r="D86" s="55" t="s">
        <v>49</v>
      </c>
      <c r="E86" s="45">
        <v>375.06</v>
      </c>
      <c r="F86" s="45">
        <v>0</v>
      </c>
      <c r="G86" s="45">
        <v>78.790000000000006</v>
      </c>
      <c r="H86" s="176">
        <f t="shared" si="24"/>
        <v>21.007305497787023</v>
      </c>
      <c r="I86" s="176" t="e">
        <f t="shared" si="25"/>
        <v>#DIV/0!</v>
      </c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x14ac:dyDescent="0.25">
      <c r="A87" s="257" t="s">
        <v>159</v>
      </c>
      <c r="B87" s="258"/>
      <c r="C87" s="259"/>
      <c r="D87" s="119" t="s">
        <v>158</v>
      </c>
      <c r="E87" s="51">
        <f t="shared" ref="E87" si="32">E88</f>
        <v>0</v>
      </c>
      <c r="F87" s="51">
        <f t="shared" ref="F87" si="33">F88</f>
        <v>0</v>
      </c>
      <c r="G87" s="51">
        <f t="shared" ref="G87" si="34">G88</f>
        <v>985.43000000000006</v>
      </c>
      <c r="H87" s="183" t="e">
        <f t="shared" si="24"/>
        <v>#DIV/0!</v>
      </c>
      <c r="I87" s="183" t="e">
        <f t="shared" si="25"/>
        <v>#DIV/0!</v>
      </c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x14ac:dyDescent="0.25">
      <c r="A88" s="243" t="s">
        <v>78</v>
      </c>
      <c r="B88" s="268"/>
      <c r="C88" s="269"/>
      <c r="D88" s="122" t="s">
        <v>19</v>
      </c>
      <c r="E88" s="104">
        <f t="shared" ref="E88:G88" si="35">E89+E93</f>
        <v>0</v>
      </c>
      <c r="F88" s="104">
        <f t="shared" si="35"/>
        <v>0</v>
      </c>
      <c r="G88" s="104">
        <f t="shared" si="35"/>
        <v>985.43000000000006</v>
      </c>
      <c r="H88" s="183" t="e">
        <f t="shared" si="24"/>
        <v>#DIV/0!</v>
      </c>
      <c r="I88" s="183" t="e">
        <f t="shared" si="25"/>
        <v>#DIV/0!</v>
      </c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s="90" customFormat="1" x14ac:dyDescent="0.25">
      <c r="A89" s="250">
        <v>31</v>
      </c>
      <c r="B89" s="251"/>
      <c r="C89" s="252"/>
      <c r="D89" s="123" t="s">
        <v>24</v>
      </c>
      <c r="E89" s="128">
        <f t="shared" ref="E89:G89" si="36">SUM(E90:E92)</f>
        <v>0</v>
      </c>
      <c r="F89" s="128">
        <f t="shared" si="36"/>
        <v>0</v>
      </c>
      <c r="G89" s="128">
        <f t="shared" si="36"/>
        <v>959.91000000000008</v>
      </c>
      <c r="H89" s="183" t="e">
        <f t="shared" si="24"/>
        <v>#DIV/0!</v>
      </c>
      <c r="I89" s="183" t="e">
        <f t="shared" si="25"/>
        <v>#DIV/0!</v>
      </c>
    </row>
    <row r="90" spans="1:26" x14ac:dyDescent="0.25">
      <c r="A90" s="115">
        <v>3111</v>
      </c>
      <c r="B90" s="117"/>
      <c r="C90" s="118"/>
      <c r="D90" s="118" t="s">
        <v>79</v>
      </c>
      <c r="E90" s="45">
        <v>0</v>
      </c>
      <c r="F90" s="45">
        <v>0</v>
      </c>
      <c r="G90" s="45">
        <v>656.58</v>
      </c>
      <c r="H90" s="176" t="e">
        <f t="shared" si="24"/>
        <v>#DIV/0!</v>
      </c>
      <c r="I90" s="176" t="e">
        <f t="shared" si="25"/>
        <v>#DIV/0!</v>
      </c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x14ac:dyDescent="0.25">
      <c r="A91" s="115">
        <v>3121</v>
      </c>
      <c r="B91" s="117"/>
      <c r="C91" s="118"/>
      <c r="D91" s="118" t="s">
        <v>81</v>
      </c>
      <c r="E91" s="45">
        <v>0</v>
      </c>
      <c r="F91" s="45">
        <v>0</v>
      </c>
      <c r="G91" s="45">
        <v>195</v>
      </c>
      <c r="H91" s="176" t="e">
        <f t="shared" si="24"/>
        <v>#DIV/0!</v>
      </c>
      <c r="I91" s="176" t="e">
        <f t="shared" si="25"/>
        <v>#DIV/0!</v>
      </c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x14ac:dyDescent="0.25">
      <c r="A92" s="115">
        <v>3132</v>
      </c>
      <c r="B92" s="117"/>
      <c r="C92" s="118"/>
      <c r="D92" s="118" t="s">
        <v>82</v>
      </c>
      <c r="E92" s="45">
        <v>0</v>
      </c>
      <c r="F92" s="45">
        <v>0</v>
      </c>
      <c r="G92" s="45">
        <v>108.33</v>
      </c>
      <c r="H92" s="176" t="e">
        <f t="shared" si="24"/>
        <v>#DIV/0!</v>
      </c>
      <c r="I92" s="176" t="e">
        <f t="shared" si="25"/>
        <v>#DIV/0!</v>
      </c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x14ac:dyDescent="0.25">
      <c r="A93" s="116">
        <v>32</v>
      </c>
      <c r="B93" s="120"/>
      <c r="C93" s="121"/>
      <c r="D93" s="121" t="s">
        <v>33</v>
      </c>
      <c r="E93" s="47">
        <f t="shared" ref="E93:G93" si="37">E94+E95</f>
        <v>0</v>
      </c>
      <c r="F93" s="47">
        <f t="shared" si="37"/>
        <v>0</v>
      </c>
      <c r="G93" s="47">
        <f t="shared" si="37"/>
        <v>25.52</v>
      </c>
      <c r="H93" s="183" t="e">
        <f t="shared" si="24"/>
        <v>#DIV/0!</v>
      </c>
      <c r="I93" s="183" t="e">
        <f t="shared" si="25"/>
        <v>#DIV/0!</v>
      </c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x14ac:dyDescent="0.25">
      <c r="A94" s="115">
        <v>3211</v>
      </c>
      <c r="B94" s="117"/>
      <c r="C94" s="118"/>
      <c r="D94" s="118" t="s">
        <v>48</v>
      </c>
      <c r="E94" s="45">
        <v>0</v>
      </c>
      <c r="F94" s="45">
        <v>0</v>
      </c>
      <c r="G94" s="45">
        <v>0</v>
      </c>
      <c r="H94" s="176" t="e">
        <f t="shared" si="24"/>
        <v>#DIV/0!</v>
      </c>
      <c r="I94" s="176" t="e">
        <f t="shared" si="25"/>
        <v>#DIV/0!</v>
      </c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25.5" x14ac:dyDescent="0.25">
      <c r="A95" s="115">
        <v>3212</v>
      </c>
      <c r="B95" s="117"/>
      <c r="C95" s="118"/>
      <c r="D95" s="118" t="s">
        <v>49</v>
      </c>
      <c r="E95" s="45">
        <v>0</v>
      </c>
      <c r="F95" s="45">
        <v>0</v>
      </c>
      <c r="G95" s="45">
        <v>25.52</v>
      </c>
      <c r="H95" s="176" t="e">
        <f t="shared" si="24"/>
        <v>#DIV/0!</v>
      </c>
      <c r="I95" s="176" t="e">
        <f t="shared" si="25"/>
        <v>#DIV/0!</v>
      </c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x14ac:dyDescent="0.25">
      <c r="A96" s="257" t="s">
        <v>74</v>
      </c>
      <c r="B96" s="270"/>
      <c r="C96" s="271"/>
      <c r="D96" s="38" t="s">
        <v>75</v>
      </c>
      <c r="E96" s="51">
        <f t="shared" ref="E96:G96" si="38">E97</f>
        <v>530.89</v>
      </c>
      <c r="F96" s="51">
        <f t="shared" si="38"/>
        <v>530.88</v>
      </c>
      <c r="G96" s="51">
        <f t="shared" si="38"/>
        <v>530.88</v>
      </c>
      <c r="H96" s="183">
        <f t="shared" si="24"/>
        <v>99.99811637062291</v>
      </c>
      <c r="I96" s="183">
        <f t="shared" si="25"/>
        <v>100</v>
      </c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37" s="105" customFormat="1" x14ac:dyDescent="0.25">
      <c r="A97" s="243" t="s">
        <v>78</v>
      </c>
      <c r="B97" s="244"/>
      <c r="C97" s="245"/>
      <c r="D97" s="95" t="s">
        <v>19</v>
      </c>
      <c r="E97" s="96">
        <f>E99</f>
        <v>530.89</v>
      </c>
      <c r="F97" s="96">
        <f>F99</f>
        <v>530.88</v>
      </c>
      <c r="G97" s="96">
        <f>G99</f>
        <v>530.88</v>
      </c>
      <c r="H97" s="183">
        <f t="shared" si="24"/>
        <v>99.99811637062291</v>
      </c>
      <c r="I97" s="183">
        <f t="shared" si="25"/>
        <v>100</v>
      </c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37" s="90" customFormat="1" x14ac:dyDescent="0.25">
      <c r="A98" s="250">
        <v>32</v>
      </c>
      <c r="B98" s="251"/>
      <c r="C98" s="252"/>
      <c r="D98" s="78" t="s">
        <v>33</v>
      </c>
      <c r="E98" s="89">
        <f t="shared" ref="E98:G98" si="39">E99</f>
        <v>530.89</v>
      </c>
      <c r="F98" s="89">
        <f t="shared" si="39"/>
        <v>530.88</v>
      </c>
      <c r="G98" s="89">
        <f t="shared" si="39"/>
        <v>530.88</v>
      </c>
      <c r="H98" s="183">
        <f t="shared" si="24"/>
        <v>99.99811637062291</v>
      </c>
      <c r="I98" s="183">
        <f t="shared" si="25"/>
        <v>100</v>
      </c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37" x14ac:dyDescent="0.25">
      <c r="A99" s="253">
        <v>3237</v>
      </c>
      <c r="B99" s="260"/>
      <c r="C99" s="261"/>
      <c r="D99" s="41" t="s">
        <v>60</v>
      </c>
      <c r="E99" s="46">
        <v>530.89</v>
      </c>
      <c r="F99" s="46">
        <v>530.88</v>
      </c>
      <c r="G99" s="46">
        <v>530.88</v>
      </c>
      <c r="H99" s="176">
        <f t="shared" si="24"/>
        <v>99.99811637062291</v>
      </c>
      <c r="I99" s="176">
        <f t="shared" si="25"/>
        <v>100</v>
      </c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37" s="102" customFormat="1" ht="28.5" hidden="1" customHeight="1" x14ac:dyDescent="0.25">
      <c r="A100" s="272" t="s">
        <v>46</v>
      </c>
      <c r="B100" s="273"/>
      <c r="C100" s="274"/>
      <c r="D100" s="100" t="s">
        <v>130</v>
      </c>
      <c r="E100" s="101">
        <f t="shared" ref="E100:G100" si="40">E101</f>
        <v>0</v>
      </c>
      <c r="F100" s="101">
        <f t="shared" si="40"/>
        <v>0</v>
      </c>
      <c r="G100" s="101">
        <f t="shared" si="40"/>
        <v>0</v>
      </c>
      <c r="H100" s="183" t="e">
        <f t="shared" si="24"/>
        <v>#DIV/0!</v>
      </c>
      <c r="I100" s="183" t="e">
        <f t="shared" si="25"/>
        <v>#DIV/0!</v>
      </c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37" s="112" customFormat="1" ht="25.5" hidden="1" x14ac:dyDescent="0.25">
      <c r="A101" s="275" t="s">
        <v>123</v>
      </c>
      <c r="B101" s="276"/>
      <c r="C101" s="277"/>
      <c r="D101" s="32" t="s">
        <v>131</v>
      </c>
      <c r="E101" s="50">
        <f t="shared" ref="E101:G101" si="41">E102</f>
        <v>0</v>
      </c>
      <c r="F101" s="50">
        <f t="shared" si="41"/>
        <v>0</v>
      </c>
      <c r="G101" s="50">
        <f t="shared" si="41"/>
        <v>0</v>
      </c>
      <c r="H101" s="183" t="e">
        <f t="shared" si="24"/>
        <v>#DIV/0!</v>
      </c>
      <c r="I101" s="183" t="e">
        <f t="shared" si="25"/>
        <v>#DIV/0!</v>
      </c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37" s="105" customFormat="1" hidden="1" x14ac:dyDescent="0.25">
      <c r="A102" s="243" t="s">
        <v>78</v>
      </c>
      <c r="B102" s="268"/>
      <c r="C102" s="269"/>
      <c r="D102" s="103" t="s">
        <v>19</v>
      </c>
      <c r="E102" s="109">
        <f t="shared" ref="E102:G102" si="42">E104</f>
        <v>0</v>
      </c>
      <c r="F102" s="109">
        <f t="shared" si="42"/>
        <v>0</v>
      </c>
      <c r="G102" s="109">
        <f t="shared" si="42"/>
        <v>0</v>
      </c>
      <c r="H102" s="183" t="e">
        <f t="shared" si="24"/>
        <v>#DIV/0!</v>
      </c>
      <c r="I102" s="183" t="e">
        <f t="shared" si="25"/>
        <v>#DIV/0!</v>
      </c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37" hidden="1" x14ac:dyDescent="0.25">
      <c r="A103" s="80">
        <v>32</v>
      </c>
      <c r="B103" s="81"/>
      <c r="C103" s="82"/>
      <c r="D103" s="84" t="s">
        <v>33</v>
      </c>
      <c r="E103" s="47">
        <f t="shared" ref="E103:G103" si="43">E104</f>
        <v>0</v>
      </c>
      <c r="F103" s="47">
        <f t="shared" si="43"/>
        <v>0</v>
      </c>
      <c r="G103" s="47">
        <f t="shared" si="43"/>
        <v>0</v>
      </c>
      <c r="H103" s="183" t="e">
        <f t="shared" si="24"/>
        <v>#DIV/0!</v>
      </c>
      <c r="I103" s="183" t="e">
        <f t="shared" si="25"/>
        <v>#DIV/0!</v>
      </c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37" hidden="1" x14ac:dyDescent="0.25">
      <c r="A104" s="253">
        <v>3232</v>
      </c>
      <c r="B104" s="251"/>
      <c r="C104" s="252"/>
      <c r="D104" s="55" t="s">
        <v>70</v>
      </c>
      <c r="E104" s="45">
        <v>0</v>
      </c>
      <c r="F104" s="45">
        <v>0</v>
      </c>
      <c r="G104" s="45">
        <v>0</v>
      </c>
      <c r="H104" s="176" t="e">
        <f t="shared" si="24"/>
        <v>#DIV/0!</v>
      </c>
      <c r="I104" s="176" t="e">
        <f t="shared" si="25"/>
        <v>#DIV/0!</v>
      </c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37" s="102" customFormat="1" ht="25.5" customHeight="1" x14ac:dyDescent="0.25">
      <c r="A105" s="272" t="s">
        <v>95</v>
      </c>
      <c r="B105" s="292"/>
      <c r="C105" s="293"/>
      <c r="D105" s="100" t="s">
        <v>96</v>
      </c>
      <c r="E105" s="106">
        <f t="shared" ref="E105:G105" si="44">E106</f>
        <v>14008.57</v>
      </c>
      <c r="F105" s="106">
        <f t="shared" si="44"/>
        <v>0</v>
      </c>
      <c r="G105" s="106">
        <f t="shared" si="44"/>
        <v>2979.38</v>
      </c>
      <c r="H105" s="183">
        <f t="shared" si="24"/>
        <v>21.268266496865849</v>
      </c>
      <c r="I105" s="183" t="e">
        <f t="shared" si="25"/>
        <v>#DIV/0!</v>
      </c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37" x14ac:dyDescent="0.25">
      <c r="A106" s="257" t="s">
        <v>72</v>
      </c>
      <c r="B106" s="270"/>
      <c r="C106" s="271"/>
      <c r="D106" s="38" t="s">
        <v>202</v>
      </c>
      <c r="E106" s="51">
        <f>E107+E110</f>
        <v>14008.57</v>
      </c>
      <c r="F106" s="51">
        <f>F107+F110</f>
        <v>0</v>
      </c>
      <c r="G106" s="51">
        <f>G107+G110+G113</f>
        <v>2979.38</v>
      </c>
      <c r="H106" s="183">
        <f t="shared" si="24"/>
        <v>21.268266496865849</v>
      </c>
      <c r="I106" s="183" t="e">
        <f t="shared" si="25"/>
        <v>#DIV/0!</v>
      </c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37" s="105" customFormat="1" x14ac:dyDescent="0.25">
      <c r="A107" s="243" t="s">
        <v>78</v>
      </c>
      <c r="B107" s="264"/>
      <c r="C107" s="265"/>
      <c r="D107" s="95" t="s">
        <v>19</v>
      </c>
      <c r="E107" s="96">
        <f>E108+E109+E113</f>
        <v>14008.57</v>
      </c>
      <c r="F107" s="96">
        <f>F114</f>
        <v>0</v>
      </c>
      <c r="G107" s="96">
        <f>G114</f>
        <v>2509.38</v>
      </c>
      <c r="H107" s="183">
        <f t="shared" si="24"/>
        <v>17.91317743352819</v>
      </c>
      <c r="I107" s="183" t="e">
        <f t="shared" si="25"/>
        <v>#DIV/0!</v>
      </c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37" x14ac:dyDescent="0.25">
      <c r="A108" s="39">
        <v>4221</v>
      </c>
      <c r="B108" s="36"/>
      <c r="C108" s="37"/>
      <c r="D108" s="34" t="s">
        <v>91</v>
      </c>
      <c r="E108" s="46">
        <v>3320.23</v>
      </c>
      <c r="F108" s="46">
        <v>0</v>
      </c>
      <c r="G108" s="46">
        <v>0</v>
      </c>
      <c r="H108" s="176">
        <f t="shared" si="24"/>
        <v>0</v>
      </c>
      <c r="I108" s="176" t="e">
        <f t="shared" si="25"/>
        <v>#DIV/0!</v>
      </c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37" x14ac:dyDescent="0.25">
      <c r="A109" s="253">
        <v>4227</v>
      </c>
      <c r="B109" s="251"/>
      <c r="C109" s="252"/>
      <c r="D109" s="41" t="s">
        <v>214</v>
      </c>
      <c r="E109" s="45">
        <v>8697.5</v>
      </c>
      <c r="F109" s="45">
        <v>0</v>
      </c>
      <c r="G109" s="45">
        <v>0</v>
      </c>
      <c r="H109" s="176">
        <f t="shared" si="24"/>
        <v>0</v>
      </c>
      <c r="I109" s="176" t="e">
        <f t="shared" si="25"/>
        <v>#DIV/0!</v>
      </c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37" s="105" customFormat="1" hidden="1" x14ac:dyDescent="0.25">
      <c r="A110" s="243" t="s">
        <v>47</v>
      </c>
      <c r="B110" s="244"/>
      <c r="C110" s="245"/>
      <c r="D110" s="95" t="s">
        <v>204</v>
      </c>
      <c r="E110" s="96">
        <f t="shared" ref="E110:G110" si="45">E111+E112</f>
        <v>0</v>
      </c>
      <c r="F110" s="96">
        <f t="shared" si="45"/>
        <v>0</v>
      </c>
      <c r="G110" s="96">
        <f t="shared" si="45"/>
        <v>0</v>
      </c>
      <c r="H110" s="183" t="e">
        <f t="shared" si="24"/>
        <v>#DIV/0!</v>
      </c>
      <c r="I110" s="183" t="e">
        <f t="shared" si="25"/>
        <v>#DIV/0!</v>
      </c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37" hidden="1" x14ac:dyDescent="0.25">
      <c r="A111" s="39">
        <v>4221</v>
      </c>
      <c r="B111" s="36"/>
      <c r="C111" s="37"/>
      <c r="D111" s="34" t="s">
        <v>91</v>
      </c>
      <c r="E111" s="46">
        <v>0</v>
      </c>
      <c r="F111" s="46">
        <v>0</v>
      </c>
      <c r="G111" s="46">
        <v>0</v>
      </c>
      <c r="H111" s="176" t="e">
        <f t="shared" si="24"/>
        <v>#DIV/0!</v>
      </c>
      <c r="I111" s="176" t="e">
        <f t="shared" si="25"/>
        <v>#DIV/0!</v>
      </c>
    </row>
    <row r="112" spans="1:37" hidden="1" x14ac:dyDescent="0.25">
      <c r="A112" s="253">
        <v>4227</v>
      </c>
      <c r="B112" s="251"/>
      <c r="C112" s="252"/>
      <c r="D112" s="41" t="s">
        <v>104</v>
      </c>
      <c r="E112" s="45">
        <v>0</v>
      </c>
      <c r="F112" s="45">
        <v>0</v>
      </c>
      <c r="G112" s="45">
        <v>0</v>
      </c>
      <c r="H112" s="176" t="e">
        <f t="shared" si="24"/>
        <v>#DIV/0!</v>
      </c>
      <c r="I112" s="176" t="e">
        <f t="shared" si="25"/>
        <v>#DIV/0!</v>
      </c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</row>
    <row r="113" spans="1:37" x14ac:dyDescent="0.25">
      <c r="A113" s="39">
        <v>3225</v>
      </c>
      <c r="B113" s="40"/>
      <c r="C113" s="41"/>
      <c r="D113" s="41" t="s">
        <v>53</v>
      </c>
      <c r="E113" s="46">
        <v>1990.84</v>
      </c>
      <c r="F113" s="46">
        <v>0</v>
      </c>
      <c r="G113" s="46">
        <v>470</v>
      </c>
      <c r="H113" s="176">
        <f t="shared" si="24"/>
        <v>23.608125213477731</v>
      </c>
      <c r="I113" s="176" t="e">
        <f t="shared" si="25"/>
        <v>#DIV/0!</v>
      </c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</row>
    <row r="114" spans="1:37" x14ac:dyDescent="0.25">
      <c r="A114" s="188">
        <v>4511</v>
      </c>
      <c r="B114" s="189"/>
      <c r="C114" s="190"/>
      <c r="D114" s="190" t="s">
        <v>203</v>
      </c>
      <c r="E114" s="45">
        <v>0</v>
      </c>
      <c r="F114" s="45">
        <v>0</v>
      </c>
      <c r="G114" s="45">
        <v>2509.38</v>
      </c>
      <c r="H114" s="176"/>
      <c r="I114" s="176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</row>
    <row r="115" spans="1:37" x14ac:dyDescent="0.25">
      <c r="A115" s="278" t="s">
        <v>110</v>
      </c>
      <c r="B115" s="251"/>
      <c r="C115" s="252"/>
      <c r="D115" s="42" t="s">
        <v>118</v>
      </c>
      <c r="E115" s="47">
        <f t="shared" ref="E115:G115" si="46">E116</f>
        <v>856945.61</v>
      </c>
      <c r="F115" s="47">
        <f t="shared" si="46"/>
        <v>832286</v>
      </c>
      <c r="G115" s="47">
        <f t="shared" si="46"/>
        <v>1105612.9700000002</v>
      </c>
      <c r="H115" s="183">
        <f t="shared" si="24"/>
        <v>129.01786964052482</v>
      </c>
      <c r="I115" s="183">
        <f t="shared" si="25"/>
        <v>132.84051035341221</v>
      </c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</row>
    <row r="116" spans="1:37" ht="25.5" x14ac:dyDescent="0.25">
      <c r="A116" s="279" t="s">
        <v>205</v>
      </c>
      <c r="B116" s="296"/>
      <c r="C116" s="297"/>
      <c r="D116" s="33" t="s">
        <v>206</v>
      </c>
      <c r="E116" s="48">
        <f t="shared" ref="E116:G116" si="47">E117</f>
        <v>856945.61</v>
      </c>
      <c r="F116" s="48">
        <f t="shared" si="47"/>
        <v>832286</v>
      </c>
      <c r="G116" s="48">
        <f t="shared" si="47"/>
        <v>1105612.9700000002</v>
      </c>
      <c r="H116" s="183">
        <f t="shared" si="24"/>
        <v>129.01786964052482</v>
      </c>
      <c r="I116" s="183">
        <f t="shared" si="25"/>
        <v>132.84051035341221</v>
      </c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</row>
    <row r="117" spans="1:37" s="102" customFormat="1" ht="25.5" x14ac:dyDescent="0.25">
      <c r="A117" s="272" t="s">
        <v>73</v>
      </c>
      <c r="B117" s="298"/>
      <c r="C117" s="299"/>
      <c r="D117" s="100" t="s">
        <v>207</v>
      </c>
      <c r="E117" s="101">
        <f>E118+E170+E192+E196+E201+E205</f>
        <v>856945.61</v>
      </c>
      <c r="F117" s="101">
        <f>F118+F170+F192</f>
        <v>832286</v>
      </c>
      <c r="G117" s="101">
        <f>G118+G170+G192</f>
        <v>1105612.9700000002</v>
      </c>
      <c r="H117" s="183">
        <f t="shared" si="24"/>
        <v>129.01786964052482</v>
      </c>
      <c r="I117" s="183">
        <f t="shared" si="25"/>
        <v>132.84051035341221</v>
      </c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</row>
    <row r="118" spans="1:37" x14ac:dyDescent="0.25">
      <c r="A118" s="275" t="s">
        <v>123</v>
      </c>
      <c r="B118" s="276"/>
      <c r="C118" s="277"/>
      <c r="D118" s="32" t="s">
        <v>23</v>
      </c>
      <c r="E118" s="50">
        <f>E119+E146+E149+E160</f>
        <v>33618.28</v>
      </c>
      <c r="F118" s="50">
        <f>F119+F149+F160+F166</f>
        <v>28684</v>
      </c>
      <c r="G118" s="50">
        <f>G119+G146+G149+G160</f>
        <v>6528.85</v>
      </c>
      <c r="H118" s="183">
        <f t="shared" si="24"/>
        <v>19.420535494379845</v>
      </c>
      <c r="I118" s="183">
        <f t="shared" si="25"/>
        <v>22.761295495746758</v>
      </c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</row>
    <row r="119" spans="1:37" s="105" customFormat="1" x14ac:dyDescent="0.25">
      <c r="A119" s="243" t="s">
        <v>208</v>
      </c>
      <c r="B119" s="244"/>
      <c r="C119" s="245"/>
      <c r="D119" s="95" t="s">
        <v>209</v>
      </c>
      <c r="E119" s="96">
        <f>E120+E144</f>
        <v>13961.28</v>
      </c>
      <c r="F119" s="96">
        <f t="shared" ref="F119" si="48">F120+F144</f>
        <v>994</v>
      </c>
      <c r="G119" s="96">
        <f>G120</f>
        <v>920.00000000000011</v>
      </c>
      <c r="H119" s="183">
        <f t="shared" si="24"/>
        <v>6.5896536707236013</v>
      </c>
      <c r="I119" s="183">
        <f t="shared" si="25"/>
        <v>92.555331991951718</v>
      </c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</row>
    <row r="120" spans="1:37" s="90" customFormat="1" x14ac:dyDescent="0.25">
      <c r="A120" s="250">
        <v>32</v>
      </c>
      <c r="B120" s="251"/>
      <c r="C120" s="252"/>
      <c r="D120" s="78" t="s">
        <v>33</v>
      </c>
      <c r="E120" s="89">
        <f t="shared" ref="E120" si="49">SUM(E121:E143)</f>
        <v>13961.28</v>
      </c>
      <c r="F120" s="89">
        <f>F123</f>
        <v>994</v>
      </c>
      <c r="G120" s="89">
        <f>G127+G132+G143+G145+G123</f>
        <v>920.00000000000011</v>
      </c>
      <c r="H120" s="183">
        <f t="shared" si="24"/>
        <v>6.5896536707236013</v>
      </c>
      <c r="I120" s="183">
        <f t="shared" si="25"/>
        <v>92.555331991951718</v>
      </c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</row>
    <row r="121" spans="1:37" hidden="1" x14ac:dyDescent="0.25">
      <c r="A121" s="253">
        <v>3211</v>
      </c>
      <c r="B121" s="294"/>
      <c r="C121" s="295"/>
      <c r="D121" s="41" t="s">
        <v>48</v>
      </c>
      <c r="E121" s="46">
        <v>653</v>
      </c>
      <c r="F121" s="46">
        <f>5000/7.5345</f>
        <v>663.61404207313024</v>
      </c>
      <c r="G121" s="46">
        <v>409.78</v>
      </c>
      <c r="H121" s="176">
        <f t="shared" si="24"/>
        <v>62.75344563552833</v>
      </c>
      <c r="I121" s="176">
        <f t="shared" si="25"/>
        <v>61.749748199999999</v>
      </c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</row>
    <row r="122" spans="1:37" hidden="1" x14ac:dyDescent="0.25">
      <c r="A122" s="53">
        <v>3213</v>
      </c>
      <c r="B122" s="56"/>
      <c r="C122" s="57"/>
      <c r="D122" s="55" t="s">
        <v>50</v>
      </c>
      <c r="E122" s="46">
        <v>55.74</v>
      </c>
      <c r="F122" s="46">
        <f>1000/7.5345</f>
        <v>132.72280841462606</v>
      </c>
      <c r="G122" s="46">
        <v>476.57</v>
      </c>
      <c r="H122" s="176">
        <f t="shared" si="24"/>
        <v>854.98744169357724</v>
      </c>
      <c r="I122" s="176">
        <f t="shared" si="25"/>
        <v>359.07166649999999</v>
      </c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</row>
    <row r="123" spans="1:37" x14ac:dyDescent="0.25">
      <c r="A123" s="53">
        <v>3221</v>
      </c>
      <c r="B123" s="56"/>
      <c r="C123" s="57"/>
      <c r="D123" s="55" t="s">
        <v>51</v>
      </c>
      <c r="E123" s="46">
        <v>666.48</v>
      </c>
      <c r="F123" s="46">
        <v>994</v>
      </c>
      <c r="G123" s="46">
        <v>154.6</v>
      </c>
      <c r="H123" s="176">
        <f t="shared" si="24"/>
        <v>23.196495018605209</v>
      </c>
      <c r="I123" s="176">
        <f t="shared" si="25"/>
        <v>15.553319919517103</v>
      </c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</row>
    <row r="124" spans="1:37" hidden="1" x14ac:dyDescent="0.25">
      <c r="A124" s="53">
        <v>3222</v>
      </c>
      <c r="B124" s="56"/>
      <c r="C124" s="57"/>
      <c r="D124" s="55" t="s">
        <v>122</v>
      </c>
      <c r="E124" s="46">
        <v>274.8</v>
      </c>
      <c r="F124" s="46">
        <f>4000/7.5345</f>
        <v>530.89123365850423</v>
      </c>
      <c r="G124" s="46">
        <v>0</v>
      </c>
      <c r="H124" s="176">
        <f t="shared" si="24"/>
        <v>0</v>
      </c>
      <c r="I124" s="176">
        <f t="shared" si="25"/>
        <v>0</v>
      </c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</row>
    <row r="125" spans="1:37" hidden="1" x14ac:dyDescent="0.25">
      <c r="A125" s="253">
        <v>3223</v>
      </c>
      <c r="B125" s="260"/>
      <c r="C125" s="261"/>
      <c r="D125" s="41" t="s">
        <v>52</v>
      </c>
      <c r="E125" s="46">
        <v>1579.4</v>
      </c>
      <c r="F125" s="46">
        <f>17000/7.5345</f>
        <v>2256.2877430486428</v>
      </c>
      <c r="G125" s="46">
        <v>3456.47</v>
      </c>
      <c r="H125" s="176">
        <f t="shared" si="24"/>
        <v>218.84703051791817</v>
      </c>
      <c r="I125" s="176">
        <f t="shared" si="25"/>
        <v>153.19278361764705</v>
      </c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</row>
    <row r="126" spans="1:37" ht="25.5" hidden="1" x14ac:dyDescent="0.25">
      <c r="A126" s="79">
        <v>3224</v>
      </c>
      <c r="B126" s="54"/>
      <c r="C126" s="55"/>
      <c r="D126" s="55" t="s">
        <v>69</v>
      </c>
      <c r="E126" s="46">
        <v>4748</v>
      </c>
      <c r="F126" s="46">
        <v>0</v>
      </c>
      <c r="G126" s="46">
        <v>57.45</v>
      </c>
      <c r="H126" s="176">
        <f t="shared" si="24"/>
        <v>1.2099831508003371</v>
      </c>
      <c r="I126" s="176" t="e">
        <f t="shared" si="25"/>
        <v>#DIV/0!</v>
      </c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</row>
    <row r="127" spans="1:37" x14ac:dyDescent="0.25">
      <c r="A127" s="53">
        <v>3225</v>
      </c>
      <c r="B127" s="54"/>
      <c r="C127" s="55"/>
      <c r="D127" s="55" t="s">
        <v>53</v>
      </c>
      <c r="E127" s="46">
        <v>0</v>
      </c>
      <c r="F127" s="46">
        <v>0</v>
      </c>
      <c r="G127" s="46">
        <v>107.68</v>
      </c>
      <c r="H127" s="176" t="e">
        <f t="shared" si="24"/>
        <v>#DIV/0!</v>
      </c>
      <c r="I127" s="176" t="e">
        <f t="shared" si="25"/>
        <v>#DIV/0!</v>
      </c>
    </row>
    <row r="128" spans="1:37" hidden="1" x14ac:dyDescent="0.25">
      <c r="A128" s="53">
        <v>3227</v>
      </c>
      <c r="B128" s="54"/>
      <c r="C128" s="55"/>
      <c r="D128" s="55" t="s">
        <v>134</v>
      </c>
      <c r="E128" s="46">
        <v>0</v>
      </c>
      <c r="F128" s="46">
        <v>0</v>
      </c>
      <c r="G128" s="46">
        <v>0</v>
      </c>
      <c r="H128" s="176" t="e">
        <f t="shared" si="24"/>
        <v>#DIV/0!</v>
      </c>
      <c r="I128" s="176" t="e">
        <f t="shared" si="25"/>
        <v>#DIV/0!</v>
      </c>
    </row>
    <row r="129" spans="1:29" hidden="1" x14ac:dyDescent="0.25">
      <c r="A129" s="53">
        <v>3231</v>
      </c>
      <c r="B129" s="54"/>
      <c r="C129" s="55"/>
      <c r="D129" s="55" t="s">
        <v>55</v>
      </c>
      <c r="E129" s="46">
        <v>0</v>
      </c>
      <c r="F129" s="46">
        <v>0</v>
      </c>
      <c r="G129" s="46">
        <v>101.09</v>
      </c>
      <c r="H129" s="176" t="e">
        <f t="shared" si="24"/>
        <v>#DIV/0!</v>
      </c>
      <c r="I129" s="176" t="e">
        <f t="shared" si="25"/>
        <v>#DIV/0!</v>
      </c>
    </row>
    <row r="130" spans="1:29" hidden="1" x14ac:dyDescent="0.25">
      <c r="A130" s="253">
        <v>3232</v>
      </c>
      <c r="B130" s="260"/>
      <c r="C130" s="261"/>
      <c r="D130" s="41" t="s">
        <v>70</v>
      </c>
      <c r="E130" s="46">
        <v>415</v>
      </c>
      <c r="F130" s="46">
        <v>0</v>
      </c>
      <c r="G130" s="46">
        <v>0</v>
      </c>
      <c r="H130" s="176">
        <f t="shared" si="24"/>
        <v>0</v>
      </c>
      <c r="I130" s="176" t="e">
        <f t="shared" si="25"/>
        <v>#DIV/0!</v>
      </c>
    </row>
    <row r="131" spans="1:29" hidden="1" x14ac:dyDescent="0.25">
      <c r="A131" s="253">
        <v>3233</v>
      </c>
      <c r="B131" s="260"/>
      <c r="C131" s="261"/>
      <c r="D131" s="41" t="s">
        <v>56</v>
      </c>
      <c r="E131" s="46">
        <v>0</v>
      </c>
      <c r="F131" s="46">
        <f>3000/7.5345</f>
        <v>398.16842524387812</v>
      </c>
      <c r="G131" s="46">
        <v>650.54</v>
      </c>
      <c r="H131" s="176" t="e">
        <f t="shared" si="24"/>
        <v>#DIV/0!</v>
      </c>
      <c r="I131" s="176">
        <f t="shared" si="25"/>
        <v>163.38312100000002</v>
      </c>
    </row>
    <row r="132" spans="1:29" x14ac:dyDescent="0.25">
      <c r="A132" s="53">
        <v>3234</v>
      </c>
      <c r="B132" s="54"/>
      <c r="C132" s="55"/>
      <c r="D132" s="55" t="s">
        <v>57</v>
      </c>
      <c r="E132" s="46">
        <v>0</v>
      </c>
      <c r="F132" s="46">
        <v>0</v>
      </c>
      <c r="G132" s="46">
        <v>162.47</v>
      </c>
      <c r="H132" s="176" t="e">
        <f t="shared" si="24"/>
        <v>#DIV/0!</v>
      </c>
      <c r="I132" s="176" t="e">
        <f t="shared" si="25"/>
        <v>#DIV/0!</v>
      </c>
    </row>
    <row r="133" spans="1:29" hidden="1" x14ac:dyDescent="0.25">
      <c r="A133" s="253">
        <v>3235</v>
      </c>
      <c r="B133" s="260"/>
      <c r="C133" s="261"/>
      <c r="D133" s="41" t="s">
        <v>58</v>
      </c>
      <c r="E133" s="46">
        <v>0</v>
      </c>
      <c r="F133" s="46">
        <v>66.38</v>
      </c>
      <c r="G133" s="46">
        <v>0</v>
      </c>
      <c r="H133" s="176" t="e">
        <f t="shared" si="24"/>
        <v>#DIV/0!</v>
      </c>
      <c r="I133" s="176">
        <f t="shared" si="25"/>
        <v>0</v>
      </c>
    </row>
    <row r="134" spans="1:29" hidden="1" x14ac:dyDescent="0.25">
      <c r="A134" s="53">
        <v>3236</v>
      </c>
      <c r="B134" s="54"/>
      <c r="C134" s="55"/>
      <c r="D134" s="55" t="s">
        <v>59</v>
      </c>
      <c r="E134" s="46">
        <v>0</v>
      </c>
      <c r="F134" s="46">
        <v>0</v>
      </c>
      <c r="G134" s="46">
        <v>68.349999999999994</v>
      </c>
      <c r="H134" s="176" t="e">
        <f t="shared" si="24"/>
        <v>#DIV/0!</v>
      </c>
      <c r="I134" s="176" t="e">
        <f t="shared" si="25"/>
        <v>#DIV/0!</v>
      </c>
    </row>
    <row r="135" spans="1:29" hidden="1" x14ac:dyDescent="0.25">
      <c r="A135" s="253">
        <v>3237</v>
      </c>
      <c r="B135" s="260"/>
      <c r="C135" s="261"/>
      <c r="D135" s="41" t="s">
        <v>60</v>
      </c>
      <c r="E135" s="46">
        <v>5192.59</v>
      </c>
      <c r="F135" s="46">
        <f>32000/7.5345</f>
        <v>4247.1298692680339</v>
      </c>
      <c r="G135" s="46">
        <v>1909.51</v>
      </c>
      <c r="H135" s="176">
        <f t="shared" si="24"/>
        <v>36.77374874580893</v>
      </c>
      <c r="I135" s="176">
        <f t="shared" si="25"/>
        <v>44.960009671875</v>
      </c>
    </row>
    <row r="136" spans="1:29" hidden="1" x14ac:dyDescent="0.25">
      <c r="A136" s="53">
        <v>3238</v>
      </c>
      <c r="B136" s="54"/>
      <c r="C136" s="55"/>
      <c r="D136" s="55" t="s">
        <v>61</v>
      </c>
      <c r="E136" s="46">
        <v>0</v>
      </c>
      <c r="F136" s="46">
        <f>2000/7.5345</f>
        <v>265.44561682925212</v>
      </c>
      <c r="G136" s="46">
        <v>200</v>
      </c>
      <c r="H136" s="176" t="e">
        <f t="shared" si="24"/>
        <v>#DIV/0!</v>
      </c>
      <c r="I136" s="176">
        <f t="shared" si="25"/>
        <v>75.344999999999999</v>
      </c>
    </row>
    <row r="137" spans="1:29" hidden="1" x14ac:dyDescent="0.25">
      <c r="A137" s="53">
        <v>3239</v>
      </c>
      <c r="B137" s="54"/>
      <c r="C137" s="55"/>
      <c r="D137" s="55" t="s">
        <v>62</v>
      </c>
      <c r="E137" s="46">
        <v>0</v>
      </c>
      <c r="F137" s="46">
        <v>0</v>
      </c>
      <c r="G137" s="46">
        <v>965.3</v>
      </c>
      <c r="H137" s="176" t="e">
        <f t="shared" si="24"/>
        <v>#DIV/0!</v>
      </c>
      <c r="I137" s="176" t="e">
        <f t="shared" si="25"/>
        <v>#DIV/0!</v>
      </c>
    </row>
    <row r="138" spans="1:29" ht="25.5" hidden="1" x14ac:dyDescent="0.25">
      <c r="A138" s="53">
        <v>3241</v>
      </c>
      <c r="B138" s="54"/>
      <c r="C138" s="55"/>
      <c r="D138" s="55" t="s">
        <v>135</v>
      </c>
      <c r="E138" s="46">
        <v>238.9</v>
      </c>
      <c r="F138" s="46">
        <f>2000/7.5345</f>
        <v>265.44561682925212</v>
      </c>
      <c r="G138" s="46">
        <v>0</v>
      </c>
      <c r="H138" s="176">
        <f t="shared" si="24"/>
        <v>0</v>
      </c>
      <c r="I138" s="176">
        <f t="shared" si="25"/>
        <v>0</v>
      </c>
    </row>
    <row r="139" spans="1:29" hidden="1" x14ac:dyDescent="0.25">
      <c r="A139" s="253">
        <v>3292</v>
      </c>
      <c r="B139" s="251"/>
      <c r="C139" s="252"/>
      <c r="D139" s="169" t="s">
        <v>63</v>
      </c>
      <c r="E139" s="46">
        <v>0</v>
      </c>
      <c r="F139" s="46">
        <v>0</v>
      </c>
      <c r="G139" s="46">
        <v>558.69000000000005</v>
      </c>
      <c r="H139" s="176" t="e">
        <f t="shared" ref="H139:H215" si="50">SUM(G139/E139*100)</f>
        <v>#DIV/0!</v>
      </c>
      <c r="I139" s="176" t="e">
        <f t="shared" ref="I139:I215" si="51">SUM(G139/F139*100)</f>
        <v>#DIV/0!</v>
      </c>
    </row>
    <row r="140" spans="1:29" hidden="1" x14ac:dyDescent="0.25">
      <c r="A140" s="53">
        <v>3293</v>
      </c>
      <c r="B140" s="54"/>
      <c r="C140" s="55"/>
      <c r="D140" s="55" t="s">
        <v>64</v>
      </c>
      <c r="E140" s="46">
        <v>0</v>
      </c>
      <c r="F140" s="46">
        <f>500/7.5345</f>
        <v>66.361404207313029</v>
      </c>
      <c r="G140" s="46">
        <v>37.54</v>
      </c>
      <c r="H140" s="176" t="e">
        <f t="shared" si="50"/>
        <v>#DIV/0!</v>
      </c>
      <c r="I140" s="176">
        <f t="shared" si="51"/>
        <v>56.569026000000001</v>
      </c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</row>
    <row r="141" spans="1:29" hidden="1" x14ac:dyDescent="0.25">
      <c r="A141" s="253">
        <v>3294</v>
      </c>
      <c r="B141" s="251"/>
      <c r="C141" s="252"/>
      <c r="D141" s="169" t="s">
        <v>187</v>
      </c>
      <c r="E141" s="46">
        <v>0</v>
      </c>
      <c r="F141" s="46">
        <v>0</v>
      </c>
      <c r="G141" s="46">
        <v>45.09</v>
      </c>
      <c r="H141" s="176" t="e">
        <f t="shared" si="50"/>
        <v>#DIV/0!</v>
      </c>
      <c r="I141" s="176" t="e">
        <f t="shared" si="51"/>
        <v>#DIV/0!</v>
      </c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</row>
    <row r="142" spans="1:29" hidden="1" x14ac:dyDescent="0.25">
      <c r="A142" s="53">
        <v>3295</v>
      </c>
      <c r="B142" s="54"/>
      <c r="C142" s="55"/>
      <c r="D142" s="55" t="s">
        <v>66</v>
      </c>
      <c r="E142" s="46">
        <v>137.37</v>
      </c>
      <c r="F142" s="46">
        <f>3000/7.5345</f>
        <v>398.16842524387812</v>
      </c>
      <c r="G142" s="46">
        <v>0</v>
      </c>
      <c r="H142" s="176">
        <f t="shared" si="50"/>
        <v>0</v>
      </c>
      <c r="I142" s="176">
        <f t="shared" si="51"/>
        <v>0</v>
      </c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</row>
    <row r="143" spans="1:29" x14ac:dyDescent="0.25">
      <c r="A143" s="253">
        <v>3299</v>
      </c>
      <c r="B143" s="260"/>
      <c r="C143" s="261"/>
      <c r="D143" s="41" t="s">
        <v>67</v>
      </c>
      <c r="E143" s="46">
        <v>0</v>
      </c>
      <c r="F143" s="46">
        <v>0</v>
      </c>
      <c r="G143" s="46">
        <v>97.09</v>
      </c>
      <c r="H143" s="176" t="e">
        <f t="shared" si="50"/>
        <v>#DIV/0!</v>
      </c>
      <c r="I143" s="176" t="e">
        <f t="shared" si="51"/>
        <v>#DIV/0!</v>
      </c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</row>
    <row r="144" spans="1:29" s="77" customFormat="1" hidden="1" x14ac:dyDescent="0.25">
      <c r="A144" s="80">
        <v>34</v>
      </c>
      <c r="B144" s="83"/>
      <c r="C144" s="84"/>
      <c r="D144" s="84" t="s">
        <v>155</v>
      </c>
      <c r="E144" s="47">
        <f t="shared" ref="E144:G144" si="52">E145</f>
        <v>0</v>
      </c>
      <c r="F144" s="47">
        <f t="shared" si="52"/>
        <v>0</v>
      </c>
      <c r="G144" s="47">
        <f t="shared" si="52"/>
        <v>398.16</v>
      </c>
      <c r="H144" s="183" t="e">
        <f t="shared" si="50"/>
        <v>#DIV/0!</v>
      </c>
      <c r="I144" s="183" t="e">
        <f t="shared" si="51"/>
        <v>#DIV/0!</v>
      </c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</row>
    <row r="145" spans="1:29" x14ac:dyDescent="0.25">
      <c r="A145" s="53">
        <v>4221</v>
      </c>
      <c r="B145" s="54"/>
      <c r="C145" s="55"/>
      <c r="D145" s="55" t="s">
        <v>91</v>
      </c>
      <c r="E145" s="46">
        <v>0</v>
      </c>
      <c r="F145" s="46">
        <v>0</v>
      </c>
      <c r="G145" s="46">
        <v>398.16</v>
      </c>
      <c r="H145" s="176" t="e">
        <f t="shared" si="50"/>
        <v>#DIV/0!</v>
      </c>
      <c r="I145" s="176" t="e">
        <f t="shared" si="51"/>
        <v>#DIV/0!</v>
      </c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</row>
    <row r="146" spans="1:29" s="105" customFormat="1" ht="16.5" hidden="1" customHeight="1" x14ac:dyDescent="0.25">
      <c r="A146" s="243" t="s">
        <v>137</v>
      </c>
      <c r="B146" s="268"/>
      <c r="C146" s="269"/>
      <c r="D146" s="103" t="s">
        <v>138</v>
      </c>
      <c r="E146" s="104">
        <f t="shared" ref="E146:G146" si="53">E147</f>
        <v>2993.06</v>
      </c>
      <c r="F146" s="104">
        <f t="shared" si="53"/>
        <v>2654.4561682925209</v>
      </c>
      <c r="G146" s="104">
        <f t="shared" si="53"/>
        <v>0</v>
      </c>
      <c r="H146" s="183">
        <f t="shared" si="50"/>
        <v>0</v>
      </c>
      <c r="I146" s="183">
        <f t="shared" si="51"/>
        <v>0</v>
      </c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</row>
    <row r="147" spans="1:29" hidden="1" x14ac:dyDescent="0.25">
      <c r="A147" s="246">
        <v>32</v>
      </c>
      <c r="B147" s="251"/>
      <c r="C147" s="252"/>
      <c r="D147" s="84" t="s">
        <v>33</v>
      </c>
      <c r="E147" s="47">
        <f t="shared" ref="E147:G147" si="54">E148</f>
        <v>2993.06</v>
      </c>
      <c r="F147" s="47">
        <f t="shared" si="54"/>
        <v>2654.4561682925209</v>
      </c>
      <c r="G147" s="47">
        <f t="shared" si="54"/>
        <v>0</v>
      </c>
      <c r="H147" s="183">
        <f t="shared" si="50"/>
        <v>0</v>
      </c>
      <c r="I147" s="183">
        <f t="shared" si="51"/>
        <v>0</v>
      </c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</row>
    <row r="148" spans="1:29" ht="25.5" hidden="1" x14ac:dyDescent="0.25">
      <c r="A148" s="253">
        <v>3224</v>
      </c>
      <c r="B148" s="251"/>
      <c r="C148" s="252"/>
      <c r="D148" s="55" t="s">
        <v>69</v>
      </c>
      <c r="E148" s="45">
        <v>2993.06</v>
      </c>
      <c r="F148" s="45">
        <f>20000/7.5345</f>
        <v>2654.4561682925209</v>
      </c>
      <c r="G148" s="45">
        <v>0</v>
      </c>
      <c r="H148" s="176">
        <f t="shared" si="50"/>
        <v>0</v>
      </c>
      <c r="I148" s="176">
        <f t="shared" si="51"/>
        <v>0</v>
      </c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</row>
    <row r="149" spans="1:29" s="105" customFormat="1" x14ac:dyDescent="0.25">
      <c r="A149" s="243" t="s">
        <v>215</v>
      </c>
      <c r="B149" s="244"/>
      <c r="C149" s="245"/>
      <c r="D149" s="95" t="s">
        <v>216</v>
      </c>
      <c r="E149" s="96">
        <f>E150+E156</f>
        <v>16345.409999999998</v>
      </c>
      <c r="F149" s="96">
        <f>F150+F156</f>
        <v>3930</v>
      </c>
      <c r="G149" s="96">
        <f>G150+G156</f>
        <v>5608.85</v>
      </c>
      <c r="H149" s="183">
        <f t="shared" si="50"/>
        <v>34.314526218675461</v>
      </c>
      <c r="I149" s="183">
        <f t="shared" si="51"/>
        <v>142.71882951653944</v>
      </c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</row>
    <row r="150" spans="1:29" s="90" customFormat="1" x14ac:dyDescent="0.25">
      <c r="A150" s="250">
        <v>32</v>
      </c>
      <c r="B150" s="251"/>
      <c r="C150" s="252"/>
      <c r="D150" s="78" t="s">
        <v>33</v>
      </c>
      <c r="E150" s="89">
        <f>7021.7+E159</f>
        <v>15486.029999999999</v>
      </c>
      <c r="F150" s="89">
        <f t="shared" ref="F150" si="55">SUM(F151:F155)</f>
        <v>3000</v>
      </c>
      <c r="G150" s="89">
        <f>G151+G153+G155+G157+G158</f>
        <v>5608.85</v>
      </c>
      <c r="H150" s="183">
        <f t="shared" si="50"/>
        <v>36.218772661553679</v>
      </c>
      <c r="I150" s="183">
        <f t="shared" si="51"/>
        <v>186.96166666666667</v>
      </c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</row>
    <row r="151" spans="1:29" x14ac:dyDescent="0.25">
      <c r="A151" s="253">
        <v>3211</v>
      </c>
      <c r="B151" s="251"/>
      <c r="C151" s="252"/>
      <c r="D151" s="41" t="s">
        <v>48</v>
      </c>
      <c r="E151" s="46">
        <v>0</v>
      </c>
      <c r="F151" s="46">
        <v>0</v>
      </c>
      <c r="G151" s="46">
        <v>212.32</v>
      </c>
      <c r="H151" s="176" t="e">
        <f t="shared" si="50"/>
        <v>#DIV/0!</v>
      </c>
      <c r="I151" s="176" t="e">
        <f t="shared" si="51"/>
        <v>#DIV/0!</v>
      </c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</row>
    <row r="152" spans="1:29" hidden="1" x14ac:dyDescent="0.25">
      <c r="A152" s="253">
        <v>3222</v>
      </c>
      <c r="B152" s="251"/>
      <c r="C152" s="252"/>
      <c r="D152" s="41" t="s">
        <v>141</v>
      </c>
      <c r="E152" s="46">
        <v>53.09</v>
      </c>
      <c r="F152" s="46">
        <v>0</v>
      </c>
      <c r="G152" s="46">
        <v>0</v>
      </c>
      <c r="H152" s="176">
        <f t="shared" si="50"/>
        <v>0</v>
      </c>
      <c r="I152" s="176" t="e">
        <f t="shared" si="51"/>
        <v>#DIV/0!</v>
      </c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</row>
    <row r="153" spans="1:29" x14ac:dyDescent="0.25">
      <c r="A153" s="253">
        <v>3222</v>
      </c>
      <c r="B153" s="251"/>
      <c r="C153" s="252"/>
      <c r="D153" s="68" t="s">
        <v>122</v>
      </c>
      <c r="E153" s="45">
        <v>0</v>
      </c>
      <c r="F153" s="46">
        <v>2600</v>
      </c>
      <c r="G153" s="46">
        <v>2107.38</v>
      </c>
      <c r="H153" s="176" t="e">
        <f t="shared" si="50"/>
        <v>#DIV/0!</v>
      </c>
      <c r="I153" s="176">
        <f t="shared" si="51"/>
        <v>81.053076923076929</v>
      </c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</row>
    <row r="154" spans="1:29" x14ac:dyDescent="0.25">
      <c r="A154" s="62">
        <v>3234</v>
      </c>
      <c r="B154" s="63"/>
      <c r="C154" s="64"/>
      <c r="D154" s="68" t="s">
        <v>57</v>
      </c>
      <c r="E154" s="45">
        <v>0</v>
      </c>
      <c r="F154" s="46">
        <v>400</v>
      </c>
      <c r="G154" s="46">
        <v>0</v>
      </c>
      <c r="H154" s="176" t="e">
        <f t="shared" si="50"/>
        <v>#DIV/0!</v>
      </c>
      <c r="I154" s="176">
        <f t="shared" si="51"/>
        <v>0</v>
      </c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</row>
    <row r="155" spans="1:29" x14ac:dyDescent="0.25">
      <c r="A155" s="253">
        <v>3239</v>
      </c>
      <c r="B155" s="251"/>
      <c r="C155" s="252"/>
      <c r="D155" s="68" t="s">
        <v>62</v>
      </c>
      <c r="E155" s="45">
        <v>7021.7</v>
      </c>
      <c r="F155" s="46">
        <v>0</v>
      </c>
      <c r="G155" s="46">
        <v>2669</v>
      </c>
      <c r="H155" s="176">
        <f t="shared" si="50"/>
        <v>38.010738140336386</v>
      </c>
      <c r="I155" s="176" t="e">
        <f t="shared" si="51"/>
        <v>#DIV/0!</v>
      </c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</row>
    <row r="156" spans="1:29" s="77" customFormat="1" hidden="1" x14ac:dyDescent="0.25">
      <c r="A156" s="246">
        <v>38</v>
      </c>
      <c r="B156" s="288"/>
      <c r="C156" s="289"/>
      <c r="D156" s="84" t="s">
        <v>156</v>
      </c>
      <c r="E156" s="47">
        <f t="shared" ref="E156:G156" si="56">E158</f>
        <v>859.38</v>
      </c>
      <c r="F156" s="47">
        <f t="shared" si="56"/>
        <v>930</v>
      </c>
      <c r="G156" s="47">
        <f t="shared" si="56"/>
        <v>0</v>
      </c>
      <c r="H156" s="183">
        <f t="shared" si="50"/>
        <v>0</v>
      </c>
      <c r="I156" s="183">
        <f t="shared" si="51"/>
        <v>0</v>
      </c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</row>
    <row r="157" spans="1:29" s="77" customFormat="1" x14ac:dyDescent="0.25">
      <c r="A157" s="192">
        <v>3232</v>
      </c>
      <c r="B157" s="197"/>
      <c r="C157" s="198"/>
      <c r="D157" s="196" t="s">
        <v>70</v>
      </c>
      <c r="E157" s="45">
        <v>0</v>
      </c>
      <c r="F157" s="45">
        <v>0</v>
      </c>
      <c r="G157" s="45">
        <v>620.15</v>
      </c>
      <c r="H157" s="183"/>
      <c r="I157" s="183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</row>
    <row r="158" spans="1:29" x14ac:dyDescent="0.25">
      <c r="A158" s="62">
        <v>3292</v>
      </c>
      <c r="B158" s="63"/>
      <c r="C158" s="64"/>
      <c r="D158" s="68" t="s">
        <v>63</v>
      </c>
      <c r="E158" s="45">
        <v>859.38</v>
      </c>
      <c r="F158" s="45">
        <v>930</v>
      </c>
      <c r="G158" s="45">
        <v>0</v>
      </c>
      <c r="H158" s="176">
        <f t="shared" si="50"/>
        <v>0</v>
      </c>
      <c r="I158" s="176">
        <f t="shared" si="51"/>
        <v>0</v>
      </c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</row>
    <row r="159" spans="1:29" x14ac:dyDescent="0.25">
      <c r="A159" s="192">
        <v>4241</v>
      </c>
      <c r="B159" s="193"/>
      <c r="C159" s="194"/>
      <c r="D159" s="196" t="s">
        <v>94</v>
      </c>
      <c r="E159" s="45">
        <v>8464.33</v>
      </c>
      <c r="F159" s="45"/>
      <c r="G159" s="45">
        <v>0</v>
      </c>
      <c r="H159" s="176">
        <f t="shared" si="50"/>
        <v>0</v>
      </c>
      <c r="I159" s="176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</row>
    <row r="160" spans="1:29" s="105" customFormat="1" x14ac:dyDescent="0.25">
      <c r="A160" s="243" t="s">
        <v>212</v>
      </c>
      <c r="B160" s="244"/>
      <c r="C160" s="245"/>
      <c r="D160" s="95" t="s">
        <v>217</v>
      </c>
      <c r="E160" s="96">
        <f>E161+E164</f>
        <v>318.52999999999997</v>
      </c>
      <c r="F160" s="96">
        <f t="shared" ref="F160:G160" si="57">F161+F164</f>
        <v>22900</v>
      </c>
      <c r="G160" s="96">
        <f t="shared" si="57"/>
        <v>0</v>
      </c>
      <c r="H160" s="183">
        <f t="shared" si="50"/>
        <v>0</v>
      </c>
      <c r="I160" s="183">
        <f t="shared" si="51"/>
        <v>0</v>
      </c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</row>
    <row r="161" spans="1:29" s="90" customFormat="1" hidden="1" x14ac:dyDescent="0.25">
      <c r="A161" s="250">
        <v>32</v>
      </c>
      <c r="B161" s="251"/>
      <c r="C161" s="252"/>
      <c r="D161" s="78" t="s">
        <v>33</v>
      </c>
      <c r="E161" s="89">
        <f t="shared" ref="E161:G161" si="58">SUM(E162:E163)</f>
        <v>318.52999999999997</v>
      </c>
      <c r="F161" s="89">
        <f t="shared" si="58"/>
        <v>14400</v>
      </c>
      <c r="G161" s="89">
        <f t="shared" si="58"/>
        <v>0</v>
      </c>
      <c r="H161" s="183">
        <f t="shared" si="50"/>
        <v>0</v>
      </c>
      <c r="I161" s="183">
        <f t="shared" si="51"/>
        <v>0</v>
      </c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</row>
    <row r="162" spans="1:29" x14ac:dyDescent="0.25">
      <c r="A162" s="253">
        <v>3222</v>
      </c>
      <c r="B162" s="294"/>
      <c r="C162" s="295"/>
      <c r="D162" s="41" t="s">
        <v>122</v>
      </c>
      <c r="E162" s="46">
        <v>318.52999999999997</v>
      </c>
      <c r="F162" s="46">
        <v>6600</v>
      </c>
      <c r="G162" s="46">
        <v>0</v>
      </c>
      <c r="H162" s="176">
        <f t="shared" si="50"/>
        <v>0</v>
      </c>
      <c r="I162" s="176">
        <f t="shared" si="51"/>
        <v>0</v>
      </c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</row>
    <row r="163" spans="1:29" x14ac:dyDescent="0.25">
      <c r="A163" s="253">
        <v>3722</v>
      </c>
      <c r="B163" s="294"/>
      <c r="C163" s="295"/>
      <c r="D163" s="41" t="s">
        <v>116</v>
      </c>
      <c r="E163" s="46">
        <v>0</v>
      </c>
      <c r="F163" s="46">
        <v>7800</v>
      </c>
      <c r="G163" s="46">
        <v>0</v>
      </c>
      <c r="H163" s="176" t="e">
        <f t="shared" si="50"/>
        <v>#DIV/0!</v>
      </c>
      <c r="I163" s="176">
        <f t="shared" si="51"/>
        <v>0</v>
      </c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</row>
    <row r="164" spans="1:29" hidden="1" x14ac:dyDescent="0.25">
      <c r="A164" s="246">
        <v>3241</v>
      </c>
      <c r="B164" s="247"/>
      <c r="C164" s="248"/>
      <c r="D164" s="170" t="s">
        <v>177</v>
      </c>
      <c r="E164" s="47">
        <f>E165</f>
        <v>0</v>
      </c>
      <c r="F164" s="47">
        <f t="shared" ref="F164:G164" si="59">F165</f>
        <v>8500</v>
      </c>
      <c r="G164" s="47">
        <f t="shared" si="59"/>
        <v>0</v>
      </c>
      <c r="H164" s="183" t="e">
        <f t="shared" si="50"/>
        <v>#DIV/0!</v>
      </c>
      <c r="I164" s="183">
        <f t="shared" si="51"/>
        <v>0</v>
      </c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</row>
    <row r="165" spans="1:29" x14ac:dyDescent="0.25">
      <c r="A165" s="253">
        <v>4241</v>
      </c>
      <c r="B165" s="251"/>
      <c r="C165" s="252"/>
      <c r="D165" s="169" t="s">
        <v>94</v>
      </c>
      <c r="E165" s="45">
        <v>0</v>
      </c>
      <c r="F165" s="45">
        <v>8500</v>
      </c>
      <c r="G165" s="45">
        <v>0</v>
      </c>
      <c r="H165" s="176" t="e">
        <f t="shared" si="50"/>
        <v>#DIV/0!</v>
      </c>
      <c r="I165" s="176">
        <f t="shared" si="51"/>
        <v>0</v>
      </c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</row>
    <row r="166" spans="1:29" ht="18" customHeight="1" x14ac:dyDescent="0.25">
      <c r="A166" s="243" t="s">
        <v>218</v>
      </c>
      <c r="B166" s="244"/>
      <c r="C166" s="245"/>
      <c r="D166" s="191" t="s">
        <v>220</v>
      </c>
      <c r="E166" s="104">
        <f>E168+E169</f>
        <v>1592.18</v>
      </c>
      <c r="F166" s="104">
        <f>F167+F168</f>
        <v>860</v>
      </c>
      <c r="G166" s="104">
        <f>G168</f>
        <v>202.97</v>
      </c>
      <c r="H166" s="176">
        <f t="shared" si="50"/>
        <v>12.747930510369429</v>
      </c>
      <c r="I166" s="176">
        <f t="shared" si="51"/>
        <v>23.601162790697675</v>
      </c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</row>
    <row r="167" spans="1:29" s="61" customFormat="1" ht="18" customHeight="1" x14ac:dyDescent="0.25">
      <c r="A167" s="188">
        <v>3239</v>
      </c>
      <c r="B167" s="189"/>
      <c r="C167" s="190"/>
      <c r="D167" s="190" t="s">
        <v>62</v>
      </c>
      <c r="E167" s="45">
        <v>0</v>
      </c>
      <c r="F167" s="45">
        <v>330</v>
      </c>
      <c r="G167" s="45">
        <v>0</v>
      </c>
      <c r="H167" s="176" t="e">
        <f t="shared" si="50"/>
        <v>#DIV/0!</v>
      </c>
      <c r="I167" s="176">
        <f t="shared" si="51"/>
        <v>0</v>
      </c>
    </row>
    <row r="168" spans="1:29" s="61" customFormat="1" ht="18" customHeight="1" x14ac:dyDescent="0.25">
      <c r="A168" s="188">
        <v>3299</v>
      </c>
      <c r="B168" s="189"/>
      <c r="C168" s="190"/>
      <c r="D168" s="190" t="s">
        <v>219</v>
      </c>
      <c r="E168" s="45">
        <v>1108.4100000000001</v>
      </c>
      <c r="F168" s="45">
        <v>530</v>
      </c>
      <c r="G168" s="45">
        <v>202.97</v>
      </c>
      <c r="H168" s="176">
        <f t="shared" si="50"/>
        <v>18.31181602475618</v>
      </c>
      <c r="I168" s="176">
        <f t="shared" si="51"/>
        <v>38.296226415094345</v>
      </c>
    </row>
    <row r="169" spans="1:29" s="61" customFormat="1" ht="18" customHeight="1" x14ac:dyDescent="0.25">
      <c r="A169" s="192">
        <v>4241</v>
      </c>
      <c r="B169" s="195"/>
      <c r="C169" s="196"/>
      <c r="D169" s="196" t="s">
        <v>94</v>
      </c>
      <c r="E169" s="45">
        <v>483.77</v>
      </c>
      <c r="F169" s="45">
        <v>0</v>
      </c>
      <c r="G169" s="45">
        <v>0</v>
      </c>
      <c r="H169" s="176">
        <f t="shared" si="50"/>
        <v>0</v>
      </c>
      <c r="I169" s="176" t="e">
        <f t="shared" si="51"/>
        <v>#DIV/0!</v>
      </c>
    </row>
    <row r="170" spans="1:29" ht="25.5" x14ac:dyDescent="0.25">
      <c r="A170" s="275" t="s">
        <v>124</v>
      </c>
      <c r="B170" s="276"/>
      <c r="C170" s="277"/>
      <c r="D170" s="32" t="s">
        <v>77</v>
      </c>
      <c r="E170" s="50">
        <f t="shared" ref="E170:G170" si="60">E171</f>
        <v>786668.09</v>
      </c>
      <c r="F170" s="50">
        <f t="shared" si="60"/>
        <v>769940</v>
      </c>
      <c r="G170" s="50">
        <f t="shared" si="60"/>
        <v>1061149.6100000001</v>
      </c>
      <c r="H170" s="183">
        <f t="shared" si="50"/>
        <v>134.89165551382669</v>
      </c>
      <c r="I170" s="183">
        <f t="shared" si="51"/>
        <v>137.822377068343</v>
      </c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</row>
    <row r="171" spans="1:29" s="105" customFormat="1" x14ac:dyDescent="0.25">
      <c r="A171" s="243" t="s">
        <v>210</v>
      </c>
      <c r="B171" s="244"/>
      <c r="C171" s="245"/>
      <c r="D171" s="95" t="s">
        <v>211</v>
      </c>
      <c r="E171" s="96">
        <f>E172+E179</f>
        <v>786668.09</v>
      </c>
      <c r="F171" s="96">
        <f>F172+F179+F185</f>
        <v>769940</v>
      </c>
      <c r="G171" s="96">
        <f>G172+G179</f>
        <v>1061149.6100000001</v>
      </c>
      <c r="H171" s="183">
        <f t="shared" si="50"/>
        <v>134.89165551382669</v>
      </c>
      <c r="I171" s="183">
        <f t="shared" si="51"/>
        <v>137.822377068343</v>
      </c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</row>
    <row r="172" spans="1:29" s="90" customFormat="1" x14ac:dyDescent="0.25">
      <c r="A172" s="250">
        <v>31</v>
      </c>
      <c r="B172" s="300"/>
      <c r="C172" s="301"/>
      <c r="D172" s="78" t="s">
        <v>24</v>
      </c>
      <c r="E172" s="89">
        <f t="shared" ref="E172:F172" si="61">SUM(E173:E178)</f>
        <v>776228.19</v>
      </c>
      <c r="F172" s="89">
        <f t="shared" si="61"/>
        <v>769940</v>
      </c>
      <c r="G172" s="89">
        <f>G173+G174+G175+G176+G177+G178+G190</f>
        <v>933181.57000000007</v>
      </c>
      <c r="H172" s="183">
        <f t="shared" si="50"/>
        <v>120.22000515080495</v>
      </c>
      <c r="I172" s="183">
        <f t="shared" si="51"/>
        <v>121.20185598877835</v>
      </c>
    </row>
    <row r="173" spans="1:29" x14ac:dyDescent="0.25">
      <c r="A173" s="253">
        <v>3111</v>
      </c>
      <c r="B173" s="260"/>
      <c r="C173" s="261"/>
      <c r="D173" s="41" t="s">
        <v>79</v>
      </c>
      <c r="E173" s="46">
        <v>598602.22</v>
      </c>
      <c r="F173" s="46">
        <v>610500</v>
      </c>
      <c r="G173" s="46">
        <v>714755.28</v>
      </c>
      <c r="H173" s="176">
        <f t="shared" si="50"/>
        <v>119.40404764953929</v>
      </c>
      <c r="I173" s="176">
        <f t="shared" si="51"/>
        <v>117.07703194103193</v>
      </c>
    </row>
    <row r="174" spans="1:29" x14ac:dyDescent="0.25">
      <c r="A174" s="62">
        <v>3113</v>
      </c>
      <c r="B174" s="67"/>
      <c r="C174" s="68"/>
      <c r="D174" s="68" t="s">
        <v>142</v>
      </c>
      <c r="E174" s="46">
        <v>3925.54</v>
      </c>
      <c r="F174" s="46">
        <v>5400</v>
      </c>
      <c r="G174" s="46">
        <v>8548.42</v>
      </c>
      <c r="H174" s="176">
        <f t="shared" si="50"/>
        <v>217.76418021469658</v>
      </c>
      <c r="I174" s="176">
        <f t="shared" si="51"/>
        <v>158.30407407407407</v>
      </c>
    </row>
    <row r="175" spans="1:29" x14ac:dyDescent="0.25">
      <c r="A175" s="62">
        <v>3114</v>
      </c>
      <c r="B175" s="67"/>
      <c r="C175" s="68"/>
      <c r="D175" s="68" t="s">
        <v>143</v>
      </c>
      <c r="E175" s="46">
        <v>11040.95</v>
      </c>
      <c r="F175" s="46">
        <v>12000</v>
      </c>
      <c r="G175" s="46">
        <v>10960.07</v>
      </c>
      <c r="H175" s="176">
        <f t="shared" si="50"/>
        <v>99.26745434043265</v>
      </c>
      <c r="I175" s="176">
        <f t="shared" si="51"/>
        <v>91.333916666666653</v>
      </c>
    </row>
    <row r="176" spans="1:29" x14ac:dyDescent="0.25">
      <c r="A176" s="253">
        <v>3121</v>
      </c>
      <c r="B176" s="260"/>
      <c r="C176" s="261"/>
      <c r="D176" s="41" t="s">
        <v>81</v>
      </c>
      <c r="E176" s="46">
        <v>30953.25</v>
      </c>
      <c r="F176" s="46">
        <v>16000</v>
      </c>
      <c r="G176" s="46">
        <v>26836.65</v>
      </c>
      <c r="H176" s="176">
        <f t="shared" si="50"/>
        <v>86.700588791160868</v>
      </c>
      <c r="I176" s="176">
        <f t="shared" si="51"/>
        <v>167.72906250000003</v>
      </c>
    </row>
    <row r="177" spans="1:26" x14ac:dyDescent="0.25">
      <c r="A177" s="253">
        <v>3132</v>
      </c>
      <c r="B177" s="260"/>
      <c r="C177" s="261"/>
      <c r="D177" s="41" t="s">
        <v>82</v>
      </c>
      <c r="E177" s="46">
        <v>101586.47</v>
      </c>
      <c r="F177" s="46">
        <v>99540</v>
      </c>
      <c r="G177" s="46">
        <v>121724.42</v>
      </c>
      <c r="H177" s="176">
        <f t="shared" si="50"/>
        <v>119.82345680482844</v>
      </c>
      <c r="I177" s="176">
        <f t="shared" si="51"/>
        <v>122.28693992364879</v>
      </c>
    </row>
    <row r="178" spans="1:26" ht="25.5" x14ac:dyDescent="0.25">
      <c r="A178" s="62">
        <v>3212</v>
      </c>
      <c r="B178" s="67"/>
      <c r="C178" s="68"/>
      <c r="D178" s="68" t="s">
        <v>49</v>
      </c>
      <c r="E178" s="46">
        <v>30119.759999999998</v>
      </c>
      <c r="F178" s="46">
        <v>26500</v>
      </c>
      <c r="G178" s="46">
        <v>32884.46</v>
      </c>
      <c r="H178" s="176">
        <f t="shared" si="50"/>
        <v>109.17902400284731</v>
      </c>
      <c r="I178" s="176">
        <f t="shared" si="51"/>
        <v>124.09230188679246</v>
      </c>
    </row>
    <row r="179" spans="1:26" s="77" customFormat="1" ht="14.25" customHeight="1" x14ac:dyDescent="0.25">
      <c r="A179" s="80">
        <v>32</v>
      </c>
      <c r="B179" s="83"/>
      <c r="C179" s="84"/>
      <c r="D179" s="84" t="s">
        <v>33</v>
      </c>
      <c r="E179" s="47">
        <f>E184+E186</f>
        <v>10439.9</v>
      </c>
      <c r="F179" s="47">
        <v>0</v>
      </c>
      <c r="G179" s="47">
        <f>G184+G186+G189+G182+G187+G188+G181+G183</f>
        <v>127968.04000000001</v>
      </c>
      <c r="H179" s="183">
        <f t="shared" si="50"/>
        <v>1225.7592505675343</v>
      </c>
      <c r="I179" s="183" t="e">
        <f t="shared" si="51"/>
        <v>#DIV/0!</v>
      </c>
    </row>
    <row r="180" spans="1:26" hidden="1" x14ac:dyDescent="0.25">
      <c r="A180" s="253">
        <v>3237</v>
      </c>
      <c r="B180" s="266"/>
      <c r="C180" s="267"/>
      <c r="D180" s="41" t="s">
        <v>60</v>
      </c>
      <c r="E180" s="46">
        <v>0</v>
      </c>
      <c r="F180" s="46">
        <v>0</v>
      </c>
      <c r="G180" s="46">
        <v>0</v>
      </c>
      <c r="H180" s="176" t="e">
        <f t="shared" si="50"/>
        <v>#DIV/0!</v>
      </c>
      <c r="I180" s="176" t="e">
        <f t="shared" si="51"/>
        <v>#DIV/0!</v>
      </c>
    </row>
    <row r="181" spans="1:26" x14ac:dyDescent="0.25">
      <c r="A181" s="213">
        <v>3222</v>
      </c>
      <c r="B181" s="216"/>
      <c r="C181" s="217"/>
      <c r="D181" s="215" t="s">
        <v>141</v>
      </c>
      <c r="E181" s="46">
        <v>0</v>
      </c>
      <c r="F181" s="46">
        <v>0</v>
      </c>
      <c r="G181" s="46">
        <v>91576.07</v>
      </c>
      <c r="H181" s="176" t="e">
        <f t="shared" si="50"/>
        <v>#DIV/0!</v>
      </c>
      <c r="I181" s="176" t="e">
        <f t="shared" si="51"/>
        <v>#DIV/0!</v>
      </c>
    </row>
    <row r="182" spans="1:26" x14ac:dyDescent="0.25">
      <c r="A182" s="253">
        <v>3225</v>
      </c>
      <c r="B182" s="260"/>
      <c r="C182" s="261"/>
      <c r="D182" s="215" t="s">
        <v>53</v>
      </c>
      <c r="E182" s="46">
        <v>0</v>
      </c>
      <c r="F182" s="46">
        <v>0</v>
      </c>
      <c r="G182" s="46">
        <v>2333.4699999999998</v>
      </c>
      <c r="H182" s="176" t="e">
        <f t="shared" si="50"/>
        <v>#DIV/0!</v>
      </c>
      <c r="I182" s="176" t="e">
        <f t="shared" si="51"/>
        <v>#DIV/0!</v>
      </c>
    </row>
    <row r="183" spans="1:26" x14ac:dyDescent="0.25">
      <c r="A183" s="253">
        <v>3295</v>
      </c>
      <c r="B183" s="260"/>
      <c r="C183" s="261"/>
      <c r="D183" s="41" t="s">
        <v>66</v>
      </c>
      <c r="E183" s="46">
        <v>3693.01</v>
      </c>
      <c r="F183" s="46">
        <f>28000/7.5345</f>
        <v>3716.2386356095294</v>
      </c>
      <c r="G183" s="46">
        <v>0</v>
      </c>
      <c r="H183" s="176">
        <f t="shared" si="50"/>
        <v>0</v>
      </c>
      <c r="I183" s="176">
        <f t="shared" si="51"/>
        <v>0</v>
      </c>
    </row>
    <row r="184" spans="1:26" x14ac:dyDescent="0.25">
      <c r="A184" s="62">
        <v>3296</v>
      </c>
      <c r="B184" s="67"/>
      <c r="C184" s="68"/>
      <c r="D184" s="68" t="s">
        <v>76</v>
      </c>
      <c r="E184" s="45">
        <v>10077.57</v>
      </c>
      <c r="F184" s="45">
        <v>0</v>
      </c>
      <c r="G184" s="45">
        <v>0</v>
      </c>
      <c r="H184" s="176">
        <f t="shared" si="50"/>
        <v>0</v>
      </c>
      <c r="I184" s="176" t="e">
        <f t="shared" si="51"/>
        <v>#DIV/0!</v>
      </c>
    </row>
    <row r="185" spans="1:26" s="77" customFormat="1" hidden="1" x14ac:dyDescent="0.25">
      <c r="A185" s="80">
        <v>34</v>
      </c>
      <c r="B185" s="83"/>
      <c r="C185" s="84"/>
      <c r="D185" s="84" t="s">
        <v>155</v>
      </c>
      <c r="E185" s="47">
        <f t="shared" ref="E185:G185" si="62">E186</f>
        <v>362.33</v>
      </c>
      <c r="F185" s="47">
        <f t="shared" si="62"/>
        <v>0</v>
      </c>
      <c r="G185" s="47">
        <f t="shared" si="62"/>
        <v>0</v>
      </c>
      <c r="H185" s="183">
        <f t="shared" si="50"/>
        <v>0</v>
      </c>
      <c r="I185" s="183" t="e">
        <f t="shared" si="51"/>
        <v>#DIV/0!</v>
      </c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</row>
    <row r="186" spans="1:26" x14ac:dyDescent="0.25">
      <c r="A186" s="62">
        <v>3236</v>
      </c>
      <c r="B186" s="67"/>
      <c r="C186" s="68"/>
      <c r="D186" s="68" t="s">
        <v>59</v>
      </c>
      <c r="E186" s="45">
        <v>362.33</v>
      </c>
      <c r="F186" s="45">
        <v>0</v>
      </c>
      <c r="G186" s="45">
        <v>0</v>
      </c>
      <c r="H186" s="176">
        <f t="shared" si="50"/>
        <v>0</v>
      </c>
      <c r="I186" s="176" t="e">
        <f t="shared" si="51"/>
        <v>#DIV/0!</v>
      </c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x14ac:dyDescent="0.25">
      <c r="A187" s="213">
        <v>3237</v>
      </c>
      <c r="B187" s="214"/>
      <c r="C187" s="215"/>
      <c r="D187" s="215" t="s">
        <v>241</v>
      </c>
      <c r="E187" s="45">
        <v>0</v>
      </c>
      <c r="F187" s="45">
        <v>0</v>
      </c>
      <c r="G187" s="45">
        <v>696.5</v>
      </c>
      <c r="H187" s="176" t="e">
        <f t="shared" si="50"/>
        <v>#DIV/0!</v>
      </c>
      <c r="I187" s="176" t="e">
        <f t="shared" si="51"/>
        <v>#DIV/0!</v>
      </c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x14ac:dyDescent="0.25">
      <c r="A188" s="213">
        <v>3722</v>
      </c>
      <c r="B188" s="214"/>
      <c r="C188" s="215"/>
      <c r="D188" s="215" t="s">
        <v>242</v>
      </c>
      <c r="E188" s="45">
        <v>0</v>
      </c>
      <c r="F188" s="45">
        <v>0</v>
      </c>
      <c r="G188" s="45">
        <v>32777.31</v>
      </c>
      <c r="H188" s="176" t="e">
        <f t="shared" si="50"/>
        <v>#DIV/0!</v>
      </c>
      <c r="I188" s="176" t="e">
        <f t="shared" si="51"/>
        <v>#DIV/0!</v>
      </c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x14ac:dyDescent="0.25">
      <c r="A189" s="192">
        <v>3812</v>
      </c>
      <c r="B189" s="195"/>
      <c r="C189" s="196"/>
      <c r="D189" s="196" t="s">
        <v>223</v>
      </c>
      <c r="E189" s="45">
        <v>0</v>
      </c>
      <c r="F189" s="45">
        <v>0</v>
      </c>
      <c r="G189" s="45">
        <f>584.69</f>
        <v>584.69000000000005</v>
      </c>
      <c r="H189" s="176" t="e">
        <f t="shared" si="50"/>
        <v>#DIV/0!</v>
      </c>
      <c r="I189" s="176" t="e">
        <f t="shared" si="51"/>
        <v>#DIV/0!</v>
      </c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25.5" x14ac:dyDescent="0.25">
      <c r="A190" s="212">
        <v>42</v>
      </c>
      <c r="B190" s="218"/>
      <c r="C190" s="219"/>
      <c r="D190" s="219" t="s">
        <v>154</v>
      </c>
      <c r="E190" s="47">
        <v>0</v>
      </c>
      <c r="F190" s="47">
        <v>0</v>
      </c>
      <c r="G190" s="47">
        <f>G191</f>
        <v>17472.27</v>
      </c>
      <c r="H190" s="183" t="e">
        <f t="shared" si="50"/>
        <v>#DIV/0!</v>
      </c>
      <c r="I190" s="183" t="e">
        <f t="shared" si="51"/>
        <v>#DIV/0!</v>
      </c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x14ac:dyDescent="0.25">
      <c r="A191" s="213">
        <v>4241</v>
      </c>
      <c r="B191" s="214"/>
      <c r="C191" s="215"/>
      <c r="D191" s="215" t="s">
        <v>94</v>
      </c>
      <c r="E191" s="45">
        <v>0</v>
      </c>
      <c r="F191" s="45">
        <v>0</v>
      </c>
      <c r="G191" s="45">
        <v>17472.27</v>
      </c>
      <c r="H191" s="176" t="e">
        <f t="shared" si="50"/>
        <v>#DIV/0!</v>
      </c>
      <c r="I191" s="176" t="e">
        <f t="shared" si="51"/>
        <v>#DIV/0!</v>
      </c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x14ac:dyDescent="0.25">
      <c r="A192" s="257" t="s">
        <v>85</v>
      </c>
      <c r="B192" s="270"/>
      <c r="C192" s="271"/>
      <c r="D192" s="38" t="s">
        <v>221</v>
      </c>
      <c r="E192" s="51">
        <f t="shared" ref="E192:G192" si="63">E193</f>
        <v>35883.79</v>
      </c>
      <c r="F192" s="51">
        <f t="shared" si="63"/>
        <v>33662</v>
      </c>
      <c r="G192" s="51">
        <f t="shared" si="63"/>
        <v>37934.51</v>
      </c>
      <c r="H192" s="183">
        <f t="shared" si="50"/>
        <v>105.71489243471774</v>
      </c>
      <c r="I192" s="183">
        <f t="shared" si="51"/>
        <v>112.69238310260829</v>
      </c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s="105" customFormat="1" x14ac:dyDescent="0.25">
      <c r="A193" s="243" t="s">
        <v>215</v>
      </c>
      <c r="B193" s="268"/>
      <c r="C193" s="269"/>
      <c r="D193" s="95" t="s">
        <v>222</v>
      </c>
      <c r="E193" s="96">
        <f>E195</f>
        <v>35883.79</v>
      </c>
      <c r="F193" s="96">
        <f>F194+F198+F199</f>
        <v>33662</v>
      </c>
      <c r="G193" s="96">
        <f>G195</f>
        <v>37934.51</v>
      </c>
      <c r="H193" s="183">
        <f t="shared" si="50"/>
        <v>105.71489243471774</v>
      </c>
      <c r="I193" s="183">
        <f t="shared" si="51"/>
        <v>112.69238310260829</v>
      </c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s="90" customFormat="1" x14ac:dyDescent="0.25">
      <c r="A194" s="86">
        <v>32</v>
      </c>
      <c r="B194" s="87"/>
      <c r="C194" s="88"/>
      <c r="D194" s="78" t="s">
        <v>33</v>
      </c>
      <c r="E194" s="89">
        <f>E195+E199</f>
        <v>37448.1</v>
      </c>
      <c r="F194" s="89">
        <f t="shared" ref="F194:G194" si="64">F195</f>
        <v>33180</v>
      </c>
      <c r="G194" s="89">
        <f t="shared" si="64"/>
        <v>37934.51</v>
      </c>
      <c r="H194" s="183">
        <f t="shared" si="50"/>
        <v>101.29889099847522</v>
      </c>
      <c r="I194" s="183">
        <f t="shared" si="51"/>
        <v>114.32944544906572</v>
      </c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x14ac:dyDescent="0.25">
      <c r="A195" s="39">
        <v>3222</v>
      </c>
      <c r="B195" s="40"/>
      <c r="C195" s="41"/>
      <c r="D195" s="41" t="s">
        <v>122</v>
      </c>
      <c r="E195" s="46">
        <v>35883.79</v>
      </c>
      <c r="F195" s="46">
        <v>33180</v>
      </c>
      <c r="G195" s="46">
        <v>37934.51</v>
      </c>
      <c r="H195" s="176">
        <f t="shared" si="50"/>
        <v>105.71489243471774</v>
      </c>
      <c r="I195" s="176">
        <f t="shared" si="51"/>
        <v>114.32944544906572</v>
      </c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idden="1" x14ac:dyDescent="0.25">
      <c r="A196" s="257" t="s">
        <v>179</v>
      </c>
      <c r="B196" s="270"/>
      <c r="C196" s="271"/>
      <c r="D196" s="38" t="s">
        <v>87</v>
      </c>
      <c r="E196" s="51">
        <f t="shared" ref="E196:G196" si="65">E197</f>
        <v>0</v>
      </c>
      <c r="F196" s="51">
        <f t="shared" si="65"/>
        <v>0</v>
      </c>
      <c r="G196" s="51">
        <f t="shared" si="65"/>
        <v>0</v>
      </c>
      <c r="H196" s="183" t="e">
        <f t="shared" si="50"/>
        <v>#DIV/0!</v>
      </c>
      <c r="I196" s="183" t="e">
        <f t="shared" si="51"/>
        <v>#DIV/0!</v>
      </c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s="105" customFormat="1" hidden="1" x14ac:dyDescent="0.25">
      <c r="A197" s="243" t="s">
        <v>213</v>
      </c>
      <c r="B197" s="268"/>
      <c r="C197" s="269"/>
      <c r="D197" s="95" t="s">
        <v>84</v>
      </c>
      <c r="E197" s="96">
        <f>E198</f>
        <v>0</v>
      </c>
      <c r="F197" s="96">
        <f>F200</f>
        <v>0</v>
      </c>
      <c r="G197" s="96">
        <f>G200</f>
        <v>0</v>
      </c>
      <c r="H197" s="183" t="e">
        <f t="shared" si="50"/>
        <v>#DIV/0!</v>
      </c>
      <c r="I197" s="183" t="e">
        <f t="shared" si="51"/>
        <v>#DIV/0!</v>
      </c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s="90" customFormat="1" ht="25.5" x14ac:dyDescent="0.25">
      <c r="A198" s="302">
        <v>3224</v>
      </c>
      <c r="B198" s="266"/>
      <c r="C198" s="267"/>
      <c r="D198" s="199" t="s">
        <v>69</v>
      </c>
      <c r="E198" s="89">
        <v>0</v>
      </c>
      <c r="F198" s="89">
        <v>150</v>
      </c>
      <c r="G198" s="89">
        <f t="shared" ref="G198" si="66">G199+G200</f>
        <v>0</v>
      </c>
      <c r="H198" s="183" t="e">
        <f t="shared" si="50"/>
        <v>#DIV/0!</v>
      </c>
      <c r="I198" s="183">
        <f t="shared" si="51"/>
        <v>0</v>
      </c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x14ac:dyDescent="0.25">
      <c r="A199" s="62">
        <v>3232</v>
      </c>
      <c r="B199" s="70"/>
      <c r="C199" s="71"/>
      <c r="D199" s="34" t="s">
        <v>70</v>
      </c>
      <c r="E199" s="72">
        <v>1564.31</v>
      </c>
      <c r="F199" s="72">
        <v>332</v>
      </c>
      <c r="G199" s="72">
        <v>0</v>
      </c>
      <c r="H199" s="176">
        <f t="shared" si="50"/>
        <v>0</v>
      </c>
      <c r="I199" s="176">
        <f t="shared" si="51"/>
        <v>0</v>
      </c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x14ac:dyDescent="0.25">
      <c r="A200" s="253">
        <v>3299</v>
      </c>
      <c r="B200" s="260"/>
      <c r="C200" s="261"/>
      <c r="D200" s="41" t="s">
        <v>67</v>
      </c>
      <c r="E200" s="46">
        <v>0</v>
      </c>
      <c r="F200" s="72">
        <v>0</v>
      </c>
      <c r="G200" s="72">
        <v>0</v>
      </c>
      <c r="H200" s="176" t="e">
        <f t="shared" si="50"/>
        <v>#DIV/0!</v>
      </c>
      <c r="I200" s="176" t="e">
        <f t="shared" si="51"/>
        <v>#DIV/0!</v>
      </c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s="113" customFormat="1" hidden="1" x14ac:dyDescent="0.25">
      <c r="A201" s="257" t="s">
        <v>151</v>
      </c>
      <c r="B201" s="258"/>
      <c r="C201" s="259"/>
      <c r="D201" s="85" t="s">
        <v>152</v>
      </c>
      <c r="E201" s="51">
        <f t="shared" ref="E201:G201" si="67">E202</f>
        <v>0</v>
      </c>
      <c r="F201" s="51">
        <f t="shared" si="67"/>
        <v>1459.9508925608866</v>
      </c>
      <c r="G201" s="51">
        <f t="shared" si="67"/>
        <v>1715.12</v>
      </c>
      <c r="H201" s="183" t="e">
        <f t="shared" si="50"/>
        <v>#DIV/0!</v>
      </c>
      <c r="I201" s="183">
        <f t="shared" si="51"/>
        <v>117.47792399999999</v>
      </c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</row>
    <row r="202" spans="1:26" s="110" customFormat="1" hidden="1" x14ac:dyDescent="0.25">
      <c r="A202" s="243" t="s">
        <v>83</v>
      </c>
      <c r="B202" s="268"/>
      <c r="C202" s="269"/>
      <c r="D202" s="103" t="s">
        <v>84</v>
      </c>
      <c r="E202" s="104">
        <f>E204</f>
        <v>0</v>
      </c>
      <c r="F202" s="104">
        <f>F204</f>
        <v>1459.9508925608866</v>
      </c>
      <c r="G202" s="104">
        <f t="shared" ref="G202" si="68">G204</f>
        <v>1715.12</v>
      </c>
      <c r="H202" s="183" t="e">
        <f t="shared" si="50"/>
        <v>#DIV/0!</v>
      </c>
      <c r="I202" s="183">
        <f t="shared" si="51"/>
        <v>117.47792399999999</v>
      </c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</row>
    <row r="203" spans="1:26" s="77" customFormat="1" hidden="1" x14ac:dyDescent="0.25">
      <c r="A203" s="246">
        <v>32</v>
      </c>
      <c r="B203" s="251"/>
      <c r="C203" s="252"/>
      <c r="D203" s="84" t="s">
        <v>33</v>
      </c>
      <c r="E203" s="47">
        <f t="shared" ref="E203:G203" si="69">E204</f>
        <v>0</v>
      </c>
      <c r="F203" s="47">
        <f t="shared" si="69"/>
        <v>1459.9508925608866</v>
      </c>
      <c r="G203" s="47">
        <f t="shared" si="69"/>
        <v>1715.12</v>
      </c>
      <c r="H203" s="183" t="e">
        <f t="shared" si="50"/>
        <v>#DIV/0!</v>
      </c>
      <c r="I203" s="183">
        <f t="shared" si="51"/>
        <v>117.47792399999999</v>
      </c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</row>
    <row r="204" spans="1:26" hidden="1" x14ac:dyDescent="0.25">
      <c r="A204" s="74">
        <v>3299</v>
      </c>
      <c r="B204" s="75"/>
      <c r="C204" s="76"/>
      <c r="D204" s="76" t="s">
        <v>67</v>
      </c>
      <c r="E204" s="45">
        <v>0</v>
      </c>
      <c r="F204" s="45">
        <f>11000/7.5345</f>
        <v>1459.9508925608866</v>
      </c>
      <c r="G204" s="45">
        <v>1715.12</v>
      </c>
      <c r="H204" s="176" t="e">
        <f t="shared" si="50"/>
        <v>#DIV/0!</v>
      </c>
      <c r="I204" s="176">
        <f t="shared" si="51"/>
        <v>117.47792399999999</v>
      </c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idden="1" x14ac:dyDescent="0.25">
      <c r="A205" s="257" t="s">
        <v>180</v>
      </c>
      <c r="B205" s="270"/>
      <c r="C205" s="271"/>
      <c r="D205" s="58" t="s">
        <v>88</v>
      </c>
      <c r="E205" s="59">
        <f t="shared" ref="E205:G205" si="70">E206+E211</f>
        <v>775.45</v>
      </c>
      <c r="F205" s="59">
        <f t="shared" si="70"/>
        <v>1061.7824673170085</v>
      </c>
      <c r="G205" s="59">
        <f t="shared" si="70"/>
        <v>366.34</v>
      </c>
      <c r="H205" s="183">
        <f t="shared" si="50"/>
        <v>47.242246437552382</v>
      </c>
      <c r="I205" s="183">
        <f t="shared" si="51"/>
        <v>34.502359124999998</v>
      </c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s="105" customFormat="1" hidden="1" x14ac:dyDescent="0.25">
      <c r="A206" s="243" t="s">
        <v>132</v>
      </c>
      <c r="B206" s="268"/>
      <c r="C206" s="269"/>
      <c r="D206" s="95" t="s">
        <v>133</v>
      </c>
      <c r="E206" s="96">
        <f>E207+E209</f>
        <v>775.45</v>
      </c>
      <c r="F206" s="96">
        <f t="shared" ref="F206:G206" si="71">F208</f>
        <v>1061.7824673170085</v>
      </c>
      <c r="G206" s="96">
        <f t="shared" si="71"/>
        <v>366.34</v>
      </c>
      <c r="H206" s="183">
        <f t="shared" si="50"/>
        <v>47.242246437552382</v>
      </c>
      <c r="I206" s="183">
        <f t="shared" si="51"/>
        <v>34.502359124999998</v>
      </c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s="90" customFormat="1" hidden="1" x14ac:dyDescent="0.25">
      <c r="A207" s="250">
        <v>32</v>
      </c>
      <c r="B207" s="251"/>
      <c r="C207" s="252"/>
      <c r="D207" s="78" t="s">
        <v>33</v>
      </c>
      <c r="E207" s="89">
        <f t="shared" ref="E207:G207" si="72">E208</f>
        <v>642.73</v>
      </c>
      <c r="F207" s="89">
        <f t="shared" si="72"/>
        <v>1061.7824673170085</v>
      </c>
      <c r="G207" s="89">
        <f t="shared" si="72"/>
        <v>366.34</v>
      </c>
      <c r="H207" s="183">
        <f t="shared" si="50"/>
        <v>56.997495060134106</v>
      </c>
      <c r="I207" s="183">
        <f t="shared" si="51"/>
        <v>34.502359124999998</v>
      </c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idden="1" x14ac:dyDescent="0.25">
      <c r="A208" s="253">
        <v>3299</v>
      </c>
      <c r="B208" s="266"/>
      <c r="C208" s="267"/>
      <c r="D208" s="41" t="s">
        <v>67</v>
      </c>
      <c r="E208" s="46">
        <v>642.73</v>
      </c>
      <c r="F208" s="46">
        <f>8000/7.5345</f>
        <v>1061.7824673170085</v>
      </c>
      <c r="G208" s="46">
        <v>366.34</v>
      </c>
      <c r="H208" s="176">
        <f t="shared" si="50"/>
        <v>56.997495060134106</v>
      </c>
      <c r="I208" s="176">
        <f t="shared" si="51"/>
        <v>34.502359124999998</v>
      </c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idden="1" x14ac:dyDescent="0.25">
      <c r="A209" s="246">
        <v>38</v>
      </c>
      <c r="B209" s="247"/>
      <c r="C209" s="248"/>
      <c r="D209" s="170" t="s">
        <v>177</v>
      </c>
      <c r="E209" s="47">
        <f>E210</f>
        <v>132.72</v>
      </c>
      <c r="F209" s="47">
        <f t="shared" ref="F209:G209" si="73">F210</f>
        <v>0</v>
      </c>
      <c r="G209" s="47">
        <f t="shared" si="73"/>
        <v>0</v>
      </c>
      <c r="H209" s="183">
        <f t="shared" si="50"/>
        <v>0</v>
      </c>
      <c r="I209" s="183" t="e">
        <f t="shared" si="51"/>
        <v>#DIV/0!</v>
      </c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idden="1" x14ac:dyDescent="0.25">
      <c r="A210" s="253">
        <v>3811</v>
      </c>
      <c r="B210" s="251"/>
      <c r="C210" s="252"/>
      <c r="D210" s="169" t="s">
        <v>136</v>
      </c>
      <c r="E210" s="45">
        <v>132.72</v>
      </c>
      <c r="F210" s="45">
        <v>0</v>
      </c>
      <c r="G210" s="45">
        <v>0</v>
      </c>
      <c r="H210" s="176">
        <f t="shared" si="50"/>
        <v>0</v>
      </c>
      <c r="I210" s="176" t="e">
        <f t="shared" si="51"/>
        <v>#DIV/0!</v>
      </c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s="105" customFormat="1" hidden="1" x14ac:dyDescent="0.25">
      <c r="A211" s="243" t="s">
        <v>140</v>
      </c>
      <c r="B211" s="268"/>
      <c r="C211" s="269"/>
      <c r="D211" s="95" t="s">
        <v>119</v>
      </c>
      <c r="E211" s="96">
        <f t="shared" ref="E211:G211" si="74">E213</f>
        <v>0</v>
      </c>
      <c r="F211" s="96">
        <f t="shared" si="74"/>
        <v>0</v>
      </c>
      <c r="G211" s="96">
        <f t="shared" si="74"/>
        <v>0</v>
      </c>
      <c r="H211" s="183" t="e">
        <f t="shared" si="50"/>
        <v>#DIV/0!</v>
      </c>
      <c r="I211" s="183" t="e">
        <f t="shared" si="51"/>
        <v>#DIV/0!</v>
      </c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s="90" customFormat="1" hidden="1" x14ac:dyDescent="0.25">
      <c r="A212" s="250">
        <v>32</v>
      </c>
      <c r="B212" s="251"/>
      <c r="C212" s="252"/>
      <c r="D212" s="78" t="s">
        <v>33</v>
      </c>
      <c r="E212" s="89">
        <f t="shared" ref="E212:G212" si="75">E213</f>
        <v>0</v>
      </c>
      <c r="F212" s="89">
        <f t="shared" si="75"/>
        <v>0</v>
      </c>
      <c r="G212" s="89">
        <f t="shared" si="75"/>
        <v>0</v>
      </c>
      <c r="H212" s="183" t="e">
        <f t="shared" si="50"/>
        <v>#DIV/0!</v>
      </c>
      <c r="I212" s="183" t="e">
        <f t="shared" si="51"/>
        <v>#DIV/0!</v>
      </c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idden="1" x14ac:dyDescent="0.25">
      <c r="A213" s="253">
        <v>3299</v>
      </c>
      <c r="B213" s="266"/>
      <c r="C213" s="267"/>
      <c r="D213" s="41" t="s">
        <v>67</v>
      </c>
      <c r="E213" s="46">
        <v>0</v>
      </c>
      <c r="F213" s="46">
        <v>0</v>
      </c>
      <c r="G213" s="46">
        <v>0</v>
      </c>
      <c r="H213" s="176" t="e">
        <f t="shared" si="50"/>
        <v>#DIV/0!</v>
      </c>
      <c r="I213" s="176" t="e">
        <f t="shared" si="51"/>
        <v>#DIV/0!</v>
      </c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idden="1" x14ac:dyDescent="0.25">
      <c r="A214" s="257" t="s">
        <v>97</v>
      </c>
      <c r="B214" s="270"/>
      <c r="C214" s="271"/>
      <c r="D214" s="38" t="s">
        <v>90</v>
      </c>
      <c r="E214" s="51">
        <f>E215+E222+E228+E231</f>
        <v>6548.33</v>
      </c>
      <c r="F214" s="51">
        <f t="shared" ref="F214:G214" si="76">F215+F222+F228+F231</f>
        <v>2972.9909084876235</v>
      </c>
      <c r="G214" s="51">
        <f t="shared" si="76"/>
        <v>0</v>
      </c>
      <c r="H214" s="183">
        <f t="shared" si="50"/>
        <v>0</v>
      </c>
      <c r="I214" s="183">
        <f t="shared" si="51"/>
        <v>0</v>
      </c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s="105" customFormat="1" hidden="1" x14ac:dyDescent="0.25">
      <c r="A215" s="243" t="s">
        <v>132</v>
      </c>
      <c r="B215" s="244"/>
      <c r="C215" s="245"/>
      <c r="D215" s="95" t="s">
        <v>147</v>
      </c>
      <c r="E215" s="96">
        <f t="shared" ref="E215:G215" si="77">E217+E218+E219+E220+E221</f>
        <v>0</v>
      </c>
      <c r="F215" s="96">
        <f t="shared" si="77"/>
        <v>0</v>
      </c>
      <c r="G215" s="96">
        <f t="shared" si="77"/>
        <v>0</v>
      </c>
      <c r="H215" s="183" t="e">
        <f t="shared" si="50"/>
        <v>#DIV/0!</v>
      </c>
      <c r="I215" s="183" t="e">
        <f t="shared" si="51"/>
        <v>#DIV/0!</v>
      </c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s="90" customFormat="1" ht="25.5" hidden="1" x14ac:dyDescent="0.25">
      <c r="A216" s="250">
        <v>42</v>
      </c>
      <c r="B216" s="251"/>
      <c r="C216" s="252"/>
      <c r="D216" s="78" t="s">
        <v>154</v>
      </c>
      <c r="E216" s="89">
        <f t="shared" ref="E216:G216" si="78">SUM(E217:E221)</f>
        <v>0</v>
      </c>
      <c r="F216" s="89">
        <f t="shared" si="78"/>
        <v>0</v>
      </c>
      <c r="G216" s="89">
        <f t="shared" si="78"/>
        <v>0</v>
      </c>
      <c r="H216" s="183" t="e">
        <f t="shared" ref="H216:H256" si="79">SUM(G216/E216*100)</f>
        <v>#DIV/0!</v>
      </c>
      <c r="I216" s="183" t="e">
        <f t="shared" ref="I216:I256" si="80">SUM(G216/F216*100)</f>
        <v>#DIV/0!</v>
      </c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idden="1" x14ac:dyDescent="0.25">
      <c r="A217" s="253">
        <v>4221</v>
      </c>
      <c r="B217" s="266"/>
      <c r="C217" s="267"/>
      <c r="D217" s="41" t="s">
        <v>91</v>
      </c>
      <c r="E217" s="46">
        <v>0</v>
      </c>
      <c r="F217" s="46">
        <v>0</v>
      </c>
      <c r="G217" s="46">
        <v>0</v>
      </c>
      <c r="H217" s="176" t="e">
        <f t="shared" si="79"/>
        <v>#DIV/0!</v>
      </c>
      <c r="I217" s="176" t="e">
        <f t="shared" si="80"/>
        <v>#DIV/0!</v>
      </c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idden="1" x14ac:dyDescent="0.25">
      <c r="A218" s="253">
        <v>4222</v>
      </c>
      <c r="B218" s="266"/>
      <c r="C218" s="267"/>
      <c r="D218" s="41" t="s">
        <v>92</v>
      </c>
      <c r="E218" s="46">
        <v>0</v>
      </c>
      <c r="F218" s="46">
        <v>0</v>
      </c>
      <c r="G218" s="46">
        <v>0</v>
      </c>
      <c r="H218" s="176" t="e">
        <f t="shared" si="79"/>
        <v>#DIV/0!</v>
      </c>
      <c r="I218" s="176" t="e">
        <f t="shared" si="80"/>
        <v>#DIV/0!</v>
      </c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idden="1" x14ac:dyDescent="0.25">
      <c r="A219" s="253">
        <v>4223</v>
      </c>
      <c r="B219" s="266"/>
      <c r="C219" s="267"/>
      <c r="D219" s="41" t="s">
        <v>93</v>
      </c>
      <c r="E219" s="46">
        <v>0</v>
      </c>
      <c r="F219" s="46">
        <v>0</v>
      </c>
      <c r="G219" s="46">
        <v>0</v>
      </c>
      <c r="H219" s="176" t="e">
        <f t="shared" si="79"/>
        <v>#DIV/0!</v>
      </c>
      <c r="I219" s="176" t="e">
        <f t="shared" si="80"/>
        <v>#DIV/0!</v>
      </c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idden="1" x14ac:dyDescent="0.25">
      <c r="A220" s="253">
        <v>4227</v>
      </c>
      <c r="B220" s="266"/>
      <c r="C220" s="267"/>
      <c r="D220" s="41" t="s">
        <v>99</v>
      </c>
      <c r="E220" s="46">
        <v>0</v>
      </c>
      <c r="F220" s="46">
        <v>0</v>
      </c>
      <c r="G220" s="46">
        <v>0</v>
      </c>
      <c r="H220" s="176" t="e">
        <f t="shared" si="79"/>
        <v>#DIV/0!</v>
      </c>
      <c r="I220" s="176" t="e">
        <f t="shared" si="80"/>
        <v>#DIV/0!</v>
      </c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idden="1" x14ac:dyDescent="0.25">
      <c r="A221" s="253">
        <v>4241</v>
      </c>
      <c r="B221" s="266"/>
      <c r="C221" s="267"/>
      <c r="D221" s="41" t="s">
        <v>94</v>
      </c>
      <c r="E221" s="46">
        <v>0</v>
      </c>
      <c r="F221" s="46">
        <v>0</v>
      </c>
      <c r="G221" s="46">
        <v>0</v>
      </c>
      <c r="H221" s="176" t="e">
        <f t="shared" si="79"/>
        <v>#DIV/0!</v>
      </c>
      <c r="I221" s="176" t="e">
        <f t="shared" si="80"/>
        <v>#DIV/0!</v>
      </c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s="105" customFormat="1" ht="17.25" hidden="1" customHeight="1" x14ac:dyDescent="0.25">
      <c r="A222" s="243" t="s">
        <v>137</v>
      </c>
      <c r="B222" s="244"/>
      <c r="C222" s="245"/>
      <c r="D222" s="95" t="s">
        <v>138</v>
      </c>
      <c r="E222" s="96">
        <f t="shared" ref="E222:G222" si="81">E223</f>
        <v>5465.88</v>
      </c>
      <c r="F222" s="96">
        <f t="shared" si="81"/>
        <v>2654.4561682925209</v>
      </c>
      <c r="G222" s="96">
        <f t="shared" si="81"/>
        <v>0</v>
      </c>
      <c r="H222" s="183">
        <f t="shared" si="79"/>
        <v>0</v>
      </c>
      <c r="I222" s="183">
        <f t="shared" si="80"/>
        <v>0</v>
      </c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s="90" customFormat="1" ht="25.5" hidden="1" x14ac:dyDescent="0.25">
      <c r="A223" s="250">
        <v>42</v>
      </c>
      <c r="B223" s="251"/>
      <c r="C223" s="252"/>
      <c r="D223" s="78" t="s">
        <v>154</v>
      </c>
      <c r="E223" s="89">
        <f>SUM(E224:E227)</f>
        <v>5465.88</v>
      </c>
      <c r="F223" s="89">
        <f>SUM(F224:F227)</f>
        <v>2654.4561682925209</v>
      </c>
      <c r="G223" s="89">
        <f>SUM(G224:G227)</f>
        <v>0</v>
      </c>
      <c r="H223" s="183">
        <f t="shared" si="79"/>
        <v>0</v>
      </c>
      <c r="I223" s="183">
        <f t="shared" si="80"/>
        <v>0</v>
      </c>
    </row>
    <row r="224" spans="1:26" hidden="1" x14ac:dyDescent="0.25">
      <c r="A224" s="253">
        <v>4221</v>
      </c>
      <c r="B224" s="266"/>
      <c r="C224" s="267"/>
      <c r="D224" s="41" t="s">
        <v>91</v>
      </c>
      <c r="E224" s="46">
        <v>3272.47</v>
      </c>
      <c r="F224" s="46">
        <f>12000/7.5345</f>
        <v>1592.6737009755125</v>
      </c>
      <c r="G224" s="46">
        <v>0</v>
      </c>
      <c r="H224" s="176">
        <f t="shared" si="79"/>
        <v>0</v>
      </c>
      <c r="I224" s="176">
        <f t="shared" si="80"/>
        <v>0</v>
      </c>
    </row>
    <row r="225" spans="1:40" hidden="1" x14ac:dyDescent="0.25">
      <c r="A225" s="62">
        <v>4222</v>
      </c>
      <c r="B225" s="65"/>
      <c r="C225" s="66"/>
      <c r="D225" s="68" t="s">
        <v>92</v>
      </c>
      <c r="E225" s="46">
        <v>0</v>
      </c>
      <c r="F225" s="46">
        <f>1000/7.5345</f>
        <v>132.72280841462606</v>
      </c>
      <c r="G225" s="46">
        <v>0</v>
      </c>
      <c r="H225" s="176" t="e">
        <f t="shared" si="79"/>
        <v>#DIV/0!</v>
      </c>
      <c r="I225" s="176">
        <f t="shared" si="80"/>
        <v>0</v>
      </c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</row>
    <row r="226" spans="1:40" hidden="1" x14ac:dyDescent="0.25">
      <c r="A226" s="253">
        <v>4227</v>
      </c>
      <c r="B226" s="266"/>
      <c r="C226" s="267"/>
      <c r="D226" s="41" t="s">
        <v>99</v>
      </c>
      <c r="E226" s="46">
        <v>2051.0500000000002</v>
      </c>
      <c r="F226" s="46">
        <f>2000/7.5345</f>
        <v>265.44561682925212</v>
      </c>
      <c r="G226" s="46">
        <v>0</v>
      </c>
      <c r="H226" s="176">
        <f t="shared" si="79"/>
        <v>0</v>
      </c>
      <c r="I226" s="176">
        <f t="shared" si="80"/>
        <v>0</v>
      </c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</row>
    <row r="227" spans="1:40" hidden="1" x14ac:dyDescent="0.25">
      <c r="A227" s="253">
        <v>4241</v>
      </c>
      <c r="B227" s="266"/>
      <c r="C227" s="267"/>
      <c r="D227" s="41" t="s">
        <v>94</v>
      </c>
      <c r="E227" s="46">
        <v>142.36000000000001</v>
      </c>
      <c r="F227" s="46">
        <f>5000/7.5345</f>
        <v>663.61404207313024</v>
      </c>
      <c r="G227" s="46">
        <v>0</v>
      </c>
      <c r="H227" s="176">
        <f t="shared" si="79"/>
        <v>0</v>
      </c>
      <c r="I227" s="176">
        <f t="shared" si="80"/>
        <v>0</v>
      </c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</row>
    <row r="228" spans="1:40" s="105" customFormat="1" hidden="1" x14ac:dyDescent="0.25">
      <c r="A228" s="243" t="s">
        <v>102</v>
      </c>
      <c r="B228" s="244"/>
      <c r="C228" s="245"/>
      <c r="D228" s="95" t="s">
        <v>80</v>
      </c>
      <c r="E228" s="96">
        <f t="shared" ref="E228:G228" si="82">E230</f>
        <v>763.92</v>
      </c>
      <c r="F228" s="96">
        <f t="shared" si="82"/>
        <v>0</v>
      </c>
      <c r="G228" s="96">
        <f t="shared" si="82"/>
        <v>0</v>
      </c>
      <c r="H228" s="183">
        <f t="shared" si="79"/>
        <v>0</v>
      </c>
      <c r="I228" s="183" t="e">
        <f t="shared" si="80"/>
        <v>#DIV/0!</v>
      </c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</row>
    <row r="229" spans="1:40" s="90" customFormat="1" ht="25.5" hidden="1" x14ac:dyDescent="0.25">
      <c r="A229" s="250">
        <v>42</v>
      </c>
      <c r="B229" s="251"/>
      <c r="C229" s="252"/>
      <c r="D229" s="78" t="s">
        <v>154</v>
      </c>
      <c r="E229" s="89">
        <f t="shared" ref="E229:G229" si="83">E230</f>
        <v>763.92</v>
      </c>
      <c r="F229" s="89">
        <f t="shared" si="83"/>
        <v>0</v>
      </c>
      <c r="G229" s="89">
        <f t="shared" si="83"/>
        <v>0</v>
      </c>
      <c r="H229" s="183">
        <f t="shared" si="79"/>
        <v>0</v>
      </c>
      <c r="I229" s="183" t="e">
        <f t="shared" si="80"/>
        <v>#DIV/0!</v>
      </c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</row>
    <row r="230" spans="1:40" hidden="1" x14ac:dyDescent="0.25">
      <c r="A230" s="253">
        <v>4241</v>
      </c>
      <c r="B230" s="266"/>
      <c r="C230" s="267"/>
      <c r="D230" s="41" t="s">
        <v>94</v>
      </c>
      <c r="E230" s="45">
        <v>763.92</v>
      </c>
      <c r="F230" s="45">
        <v>0</v>
      </c>
      <c r="G230" s="45">
        <v>0</v>
      </c>
      <c r="H230" s="176">
        <f t="shared" si="79"/>
        <v>0</v>
      </c>
      <c r="I230" s="176" t="e">
        <f t="shared" si="80"/>
        <v>#DIV/0!</v>
      </c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</row>
    <row r="231" spans="1:40" s="105" customFormat="1" ht="25.5" hidden="1" x14ac:dyDescent="0.25">
      <c r="A231" s="243" t="s">
        <v>148</v>
      </c>
      <c r="B231" s="244"/>
      <c r="C231" s="245"/>
      <c r="D231" s="95" t="s">
        <v>100</v>
      </c>
      <c r="E231" s="96">
        <f>E233</f>
        <v>318.52999999999997</v>
      </c>
      <c r="F231" s="96">
        <f t="shared" ref="F231:G231" si="84">F233</f>
        <v>318.53474019510253</v>
      </c>
      <c r="G231" s="96">
        <f t="shared" si="84"/>
        <v>0</v>
      </c>
      <c r="H231" s="183">
        <f t="shared" si="79"/>
        <v>0</v>
      </c>
      <c r="I231" s="183">
        <f t="shared" si="80"/>
        <v>0</v>
      </c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</row>
    <row r="232" spans="1:40" s="90" customFormat="1" ht="25.5" hidden="1" x14ac:dyDescent="0.25">
      <c r="A232" s="250">
        <v>42</v>
      </c>
      <c r="B232" s="251"/>
      <c r="C232" s="252"/>
      <c r="D232" s="78" t="s">
        <v>154</v>
      </c>
      <c r="E232" s="89">
        <f t="shared" ref="E232:G232" si="85">E233</f>
        <v>318.52999999999997</v>
      </c>
      <c r="F232" s="89">
        <f t="shared" si="85"/>
        <v>318.53474019510253</v>
      </c>
      <c r="G232" s="89">
        <f t="shared" si="85"/>
        <v>0</v>
      </c>
      <c r="H232" s="183">
        <f t="shared" si="79"/>
        <v>0</v>
      </c>
      <c r="I232" s="183">
        <f t="shared" si="80"/>
        <v>0</v>
      </c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</row>
    <row r="233" spans="1:40" hidden="1" x14ac:dyDescent="0.25">
      <c r="A233" s="253">
        <v>4241</v>
      </c>
      <c r="B233" s="266"/>
      <c r="C233" s="267"/>
      <c r="D233" s="41" t="s">
        <v>94</v>
      </c>
      <c r="E233" s="46">
        <v>318.52999999999997</v>
      </c>
      <c r="F233" s="46">
        <f>2400/7.5345</f>
        <v>318.53474019510253</v>
      </c>
      <c r="G233" s="46">
        <v>0</v>
      </c>
      <c r="H233" s="176">
        <f t="shared" si="79"/>
        <v>0</v>
      </c>
      <c r="I233" s="176">
        <f t="shared" si="80"/>
        <v>0</v>
      </c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</row>
    <row r="234" spans="1:40" hidden="1" x14ac:dyDescent="0.25">
      <c r="A234" s="257" t="s">
        <v>145</v>
      </c>
      <c r="B234" s="270"/>
      <c r="C234" s="271"/>
      <c r="D234" s="38" t="s">
        <v>146</v>
      </c>
      <c r="E234" s="51">
        <f t="shared" ref="E234:G234" si="86">E235</f>
        <v>1012.91</v>
      </c>
      <c r="F234" s="51">
        <f t="shared" si="86"/>
        <v>1990.8421262193906</v>
      </c>
      <c r="G234" s="51">
        <f t="shared" si="86"/>
        <v>0</v>
      </c>
      <c r="H234" s="183">
        <f t="shared" si="79"/>
        <v>0</v>
      </c>
      <c r="I234" s="183">
        <f t="shared" si="80"/>
        <v>0</v>
      </c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</row>
    <row r="235" spans="1:40" s="105" customFormat="1" hidden="1" x14ac:dyDescent="0.25">
      <c r="A235" s="243" t="s">
        <v>102</v>
      </c>
      <c r="B235" s="268"/>
      <c r="C235" s="269"/>
      <c r="D235" s="95" t="s">
        <v>89</v>
      </c>
      <c r="E235" s="96">
        <f t="shared" ref="E235:G235" si="87">E237</f>
        <v>1012.91</v>
      </c>
      <c r="F235" s="96">
        <f t="shared" si="87"/>
        <v>1990.8421262193906</v>
      </c>
      <c r="G235" s="96">
        <f t="shared" si="87"/>
        <v>0</v>
      </c>
      <c r="H235" s="183">
        <f t="shared" si="79"/>
        <v>0</v>
      </c>
      <c r="I235" s="183">
        <f t="shared" si="80"/>
        <v>0</v>
      </c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</row>
    <row r="236" spans="1:40" s="90" customFormat="1" ht="25.5" hidden="1" x14ac:dyDescent="0.25">
      <c r="A236" s="250">
        <v>37</v>
      </c>
      <c r="B236" s="251"/>
      <c r="C236" s="252"/>
      <c r="D236" s="78" t="s">
        <v>153</v>
      </c>
      <c r="E236" s="89">
        <f t="shared" ref="E236:G236" si="88">E237</f>
        <v>1012.91</v>
      </c>
      <c r="F236" s="89">
        <f t="shared" si="88"/>
        <v>1990.8421262193906</v>
      </c>
      <c r="G236" s="89">
        <f t="shared" si="88"/>
        <v>0</v>
      </c>
      <c r="H236" s="183">
        <f t="shared" si="79"/>
        <v>0</v>
      </c>
      <c r="I236" s="183">
        <f t="shared" si="80"/>
        <v>0</v>
      </c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</row>
    <row r="237" spans="1:40" hidden="1" x14ac:dyDescent="0.25">
      <c r="A237" s="253">
        <v>3722</v>
      </c>
      <c r="B237" s="266"/>
      <c r="C237" s="267"/>
      <c r="D237" s="41" t="s">
        <v>116</v>
      </c>
      <c r="E237" s="46">
        <v>1012.91</v>
      </c>
      <c r="F237" s="129">
        <f>15000/7.5345</f>
        <v>1990.8421262193906</v>
      </c>
      <c r="G237" s="129">
        <v>0</v>
      </c>
      <c r="H237" s="176">
        <f t="shared" si="79"/>
        <v>0</v>
      </c>
      <c r="I237" s="176">
        <f t="shared" si="80"/>
        <v>0</v>
      </c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</row>
    <row r="238" spans="1:40" hidden="1" x14ac:dyDescent="0.25">
      <c r="A238" s="257" t="s">
        <v>184</v>
      </c>
      <c r="B238" s="270"/>
      <c r="C238" s="271"/>
      <c r="D238" s="38" t="s">
        <v>160</v>
      </c>
      <c r="E238" s="51">
        <f t="shared" ref="E238:G239" si="89">E239</f>
        <v>4957.8100000000004</v>
      </c>
      <c r="F238" s="51">
        <f t="shared" si="89"/>
        <v>72997.544628044328</v>
      </c>
      <c r="G238" s="51">
        <f t="shared" si="89"/>
        <v>84037.1</v>
      </c>
      <c r="H238" s="183">
        <f t="shared" si="79"/>
        <v>1695.044787920473</v>
      </c>
      <c r="I238" s="183">
        <f t="shared" si="80"/>
        <v>115.12318726363637</v>
      </c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</row>
    <row r="239" spans="1:40" s="105" customFormat="1" hidden="1" x14ac:dyDescent="0.25">
      <c r="A239" s="243" t="s">
        <v>101</v>
      </c>
      <c r="B239" s="268"/>
      <c r="C239" s="269"/>
      <c r="D239" s="95" t="s">
        <v>103</v>
      </c>
      <c r="E239" s="96">
        <f t="shared" si="89"/>
        <v>4957.8100000000004</v>
      </c>
      <c r="F239" s="96">
        <f t="shared" si="89"/>
        <v>72997.544628044328</v>
      </c>
      <c r="G239" s="96">
        <f t="shared" si="89"/>
        <v>84037.1</v>
      </c>
      <c r="H239" s="183">
        <f t="shared" si="79"/>
        <v>1695.044787920473</v>
      </c>
      <c r="I239" s="183">
        <f t="shared" si="80"/>
        <v>115.12318726363637</v>
      </c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</row>
    <row r="240" spans="1:40" s="90" customFormat="1" hidden="1" x14ac:dyDescent="0.25">
      <c r="A240" s="250">
        <v>32</v>
      </c>
      <c r="B240" s="251"/>
      <c r="C240" s="252"/>
      <c r="D240" s="114" t="s">
        <v>33</v>
      </c>
      <c r="E240" s="89">
        <f t="shared" ref="E240:G240" si="90">SUM(E241:E243)</f>
        <v>4957.8100000000004</v>
      </c>
      <c r="F240" s="89">
        <f t="shared" si="90"/>
        <v>72997.544628044328</v>
      </c>
      <c r="G240" s="89">
        <f t="shared" si="90"/>
        <v>84037.1</v>
      </c>
      <c r="H240" s="183">
        <f t="shared" si="79"/>
        <v>1695.044787920473</v>
      </c>
      <c r="I240" s="183">
        <f t="shared" si="80"/>
        <v>115.12318726363637</v>
      </c>
    </row>
    <row r="241" spans="1:40" hidden="1" x14ac:dyDescent="0.25">
      <c r="A241" s="253">
        <v>3211</v>
      </c>
      <c r="B241" s="266"/>
      <c r="C241" s="267"/>
      <c r="D241" s="34" t="s">
        <v>48</v>
      </c>
      <c r="E241" s="45">
        <v>4226.5600000000004</v>
      </c>
      <c r="F241" s="45">
        <f>295000/7.5345</f>
        <v>39153.228482314684</v>
      </c>
      <c r="G241" s="45">
        <v>6464.26</v>
      </c>
      <c r="H241" s="176">
        <f t="shared" si="79"/>
        <v>152.94376514233795</v>
      </c>
      <c r="I241" s="176">
        <f t="shared" si="80"/>
        <v>16.510158294915257</v>
      </c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</row>
    <row r="242" spans="1:40" hidden="1" x14ac:dyDescent="0.25">
      <c r="A242" s="253">
        <v>3213</v>
      </c>
      <c r="B242" s="266"/>
      <c r="C242" s="267"/>
      <c r="D242" s="41" t="s">
        <v>50</v>
      </c>
      <c r="E242" s="45">
        <v>0</v>
      </c>
      <c r="F242" s="45">
        <f>105000/7.5345</f>
        <v>13935.894883535735</v>
      </c>
      <c r="G242" s="45">
        <v>15852.39</v>
      </c>
      <c r="H242" s="176" t="e">
        <f t="shared" si="79"/>
        <v>#DIV/0!</v>
      </c>
      <c r="I242" s="176">
        <f t="shared" si="80"/>
        <v>113.75222138571428</v>
      </c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</row>
    <row r="243" spans="1:40" hidden="1" x14ac:dyDescent="0.25">
      <c r="A243" s="253">
        <v>3299</v>
      </c>
      <c r="B243" s="251"/>
      <c r="C243" s="252"/>
      <c r="D243" s="118" t="s">
        <v>67</v>
      </c>
      <c r="E243" s="45">
        <v>731.25</v>
      </c>
      <c r="F243" s="45">
        <f>150000/7.5345</f>
        <v>19908.421262193908</v>
      </c>
      <c r="G243" s="45">
        <v>61720.45</v>
      </c>
      <c r="H243" s="176">
        <f t="shared" si="79"/>
        <v>8440.4034188034184</v>
      </c>
      <c r="I243" s="176">
        <f t="shared" si="80"/>
        <v>310.02182034999998</v>
      </c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</row>
    <row r="244" spans="1:40" ht="38.25" hidden="1" x14ac:dyDescent="0.25">
      <c r="A244" s="257" t="s">
        <v>149</v>
      </c>
      <c r="B244" s="270"/>
      <c r="C244" s="271"/>
      <c r="D244" s="38" t="s">
        <v>150</v>
      </c>
      <c r="E244" s="51">
        <f t="shared" ref="E244:G244" si="91">E245</f>
        <v>28945.440000000002</v>
      </c>
      <c r="F244" s="51">
        <f t="shared" si="91"/>
        <v>30260.800318534737</v>
      </c>
      <c r="G244" s="51">
        <f t="shared" si="91"/>
        <v>14007.15</v>
      </c>
      <c r="H244" s="183">
        <f t="shared" si="79"/>
        <v>48.391560121386988</v>
      </c>
      <c r="I244" s="183">
        <f t="shared" si="80"/>
        <v>46.288101611842109</v>
      </c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</row>
    <row r="245" spans="1:40" s="105" customFormat="1" hidden="1" x14ac:dyDescent="0.25">
      <c r="A245" s="243" t="s">
        <v>101</v>
      </c>
      <c r="B245" s="268"/>
      <c r="C245" s="269"/>
      <c r="D245" s="95" t="s">
        <v>103</v>
      </c>
      <c r="E245" s="96">
        <f t="shared" ref="E245:G245" si="92">E246+E250</f>
        <v>28945.440000000002</v>
      </c>
      <c r="F245" s="96">
        <f t="shared" si="92"/>
        <v>30260.800318534737</v>
      </c>
      <c r="G245" s="96">
        <f t="shared" si="92"/>
        <v>14007.15</v>
      </c>
      <c r="H245" s="183">
        <f t="shared" si="79"/>
        <v>48.391560121386988</v>
      </c>
      <c r="I245" s="183">
        <f t="shared" si="80"/>
        <v>46.288101611842109</v>
      </c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</row>
    <row r="246" spans="1:40" s="90" customFormat="1" hidden="1" x14ac:dyDescent="0.25">
      <c r="A246" s="250">
        <v>31</v>
      </c>
      <c r="B246" s="251"/>
      <c r="C246" s="252"/>
      <c r="D246" s="78" t="s">
        <v>24</v>
      </c>
      <c r="E246" s="89">
        <f t="shared" ref="E246:G246" si="93">SUM(E247:E249)</f>
        <v>23406.15</v>
      </c>
      <c r="F246" s="89">
        <f t="shared" si="93"/>
        <v>25615.502024022826</v>
      </c>
      <c r="G246" s="89">
        <f t="shared" si="93"/>
        <v>12763.92</v>
      </c>
      <c r="H246" s="183">
        <f t="shared" si="79"/>
        <v>54.532334450561073</v>
      </c>
      <c r="I246" s="183">
        <f t="shared" si="80"/>
        <v>49.828888725388602</v>
      </c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</row>
    <row r="247" spans="1:40" s="92" customFormat="1" hidden="1" x14ac:dyDescent="0.25">
      <c r="A247" s="253">
        <v>3111</v>
      </c>
      <c r="B247" s="266"/>
      <c r="C247" s="267"/>
      <c r="D247" s="34" t="s">
        <v>79</v>
      </c>
      <c r="E247" s="46">
        <v>19776.400000000001</v>
      </c>
      <c r="F247" s="46">
        <f>160000/7.5345</f>
        <v>21235.649346340168</v>
      </c>
      <c r="G247" s="46">
        <v>10737.27</v>
      </c>
      <c r="H247" s="176">
        <f t="shared" si="79"/>
        <v>54.293349649076674</v>
      </c>
      <c r="I247" s="176">
        <f t="shared" si="80"/>
        <v>50.562475509375005</v>
      </c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126"/>
      <c r="AF247" s="126"/>
    </row>
    <row r="248" spans="1:40" hidden="1" x14ac:dyDescent="0.25">
      <c r="A248" s="253">
        <v>3121</v>
      </c>
      <c r="B248" s="266"/>
      <c r="C248" s="267"/>
      <c r="D248" s="34" t="s">
        <v>81</v>
      </c>
      <c r="E248" s="46">
        <v>366.65</v>
      </c>
      <c r="F248" s="46">
        <f>3000/7.5345</f>
        <v>398.16842524387812</v>
      </c>
      <c r="G248" s="46">
        <v>255</v>
      </c>
      <c r="H248" s="176">
        <f t="shared" si="79"/>
        <v>69.548615846174826</v>
      </c>
      <c r="I248" s="176">
        <f t="shared" si="80"/>
        <v>64.04325</v>
      </c>
    </row>
    <row r="249" spans="1:40" ht="25.5" hidden="1" x14ac:dyDescent="0.25">
      <c r="A249" s="253">
        <v>3132</v>
      </c>
      <c r="B249" s="266"/>
      <c r="C249" s="267"/>
      <c r="D249" s="34" t="s">
        <v>144</v>
      </c>
      <c r="E249" s="46">
        <v>3263.1</v>
      </c>
      <c r="F249" s="46">
        <f>30000/7.5345</f>
        <v>3981.6842524387812</v>
      </c>
      <c r="G249" s="46">
        <v>1771.65</v>
      </c>
      <c r="H249" s="176">
        <f t="shared" si="79"/>
        <v>54.293463271122555</v>
      </c>
      <c r="I249" s="176">
        <f t="shared" si="80"/>
        <v>44.494989750000009</v>
      </c>
    </row>
    <row r="250" spans="1:40" s="77" customFormat="1" hidden="1" x14ac:dyDescent="0.25">
      <c r="A250" s="246">
        <v>32</v>
      </c>
      <c r="B250" s="247"/>
      <c r="C250" s="248"/>
      <c r="D250" s="91" t="s">
        <v>33</v>
      </c>
      <c r="E250" s="47">
        <f>SUM(E251:E253)</f>
        <v>5539.2899999999991</v>
      </c>
      <c r="F250" s="47">
        <f>SUM(F251:F253)</f>
        <v>4645.298294511912</v>
      </c>
      <c r="G250" s="47">
        <f>SUM(G251:G254)</f>
        <v>1243.23</v>
      </c>
      <c r="H250" s="183">
        <f t="shared" si="79"/>
        <v>22.443851107271875</v>
      </c>
      <c r="I250" s="183">
        <f t="shared" si="80"/>
        <v>26.763189814285717</v>
      </c>
    </row>
    <row r="251" spans="1:40" hidden="1" x14ac:dyDescent="0.25">
      <c r="A251" s="253">
        <v>3211</v>
      </c>
      <c r="B251" s="266"/>
      <c r="C251" s="267"/>
      <c r="D251" s="41" t="s">
        <v>48</v>
      </c>
      <c r="E251" s="46">
        <v>794.81</v>
      </c>
      <c r="F251" s="46">
        <f>10000/7.5345</f>
        <v>1327.2280841462605</v>
      </c>
      <c r="G251" s="46">
        <v>957.73</v>
      </c>
      <c r="H251" s="176">
        <f t="shared" si="79"/>
        <v>120.4979806494634</v>
      </c>
      <c r="I251" s="176">
        <f t="shared" si="80"/>
        <v>72.16016685000001</v>
      </c>
    </row>
    <row r="252" spans="1:40" hidden="1" x14ac:dyDescent="0.25">
      <c r="A252" s="253">
        <v>3221</v>
      </c>
      <c r="B252" s="251"/>
      <c r="C252" s="252"/>
      <c r="D252" s="166" t="s">
        <v>51</v>
      </c>
      <c r="E252" s="46">
        <v>99.54</v>
      </c>
      <c r="F252" s="46">
        <v>0</v>
      </c>
      <c r="G252" s="46">
        <v>0</v>
      </c>
      <c r="H252" s="176">
        <f t="shared" si="79"/>
        <v>0</v>
      </c>
      <c r="I252" s="176" t="e">
        <f t="shared" si="80"/>
        <v>#DIV/0!</v>
      </c>
    </row>
    <row r="253" spans="1:40" hidden="1" x14ac:dyDescent="0.25">
      <c r="A253" s="253">
        <v>3237</v>
      </c>
      <c r="B253" s="251"/>
      <c r="C253" s="252"/>
      <c r="D253" s="73" t="s">
        <v>60</v>
      </c>
      <c r="E253" s="46">
        <v>4644.9399999999996</v>
      </c>
      <c r="F253" s="46">
        <f>25000/7.5345</f>
        <v>3318.0702103656513</v>
      </c>
      <c r="G253" s="46">
        <v>0</v>
      </c>
      <c r="H253" s="176">
        <f t="shared" si="79"/>
        <v>0</v>
      </c>
      <c r="I253" s="176">
        <f t="shared" si="80"/>
        <v>0</v>
      </c>
    </row>
    <row r="254" spans="1:40" hidden="1" x14ac:dyDescent="0.25">
      <c r="A254" s="253">
        <v>3299</v>
      </c>
      <c r="B254" s="251"/>
      <c r="C254" s="252"/>
      <c r="D254" s="73" t="s">
        <v>67</v>
      </c>
      <c r="E254" s="46">
        <v>0</v>
      </c>
      <c r="F254" s="46">
        <v>0</v>
      </c>
      <c r="G254" s="46">
        <v>285.5</v>
      </c>
      <c r="H254" s="176" t="e">
        <f t="shared" si="79"/>
        <v>#DIV/0!</v>
      </c>
      <c r="I254" s="176" t="e">
        <f t="shared" si="80"/>
        <v>#DIV/0!</v>
      </c>
    </row>
    <row r="255" spans="1:40" x14ac:dyDescent="0.25">
      <c r="A255" s="255" t="s">
        <v>212</v>
      </c>
      <c r="B255" s="255"/>
      <c r="C255" s="255"/>
      <c r="D255" s="208" t="s">
        <v>217</v>
      </c>
      <c r="E255" s="209">
        <v>0</v>
      </c>
      <c r="F255" s="209">
        <v>0</v>
      </c>
      <c r="G255" s="209">
        <v>0</v>
      </c>
      <c r="H255" s="206" t="e">
        <f t="shared" si="79"/>
        <v>#DIV/0!</v>
      </c>
      <c r="I255" s="205" t="e">
        <f t="shared" si="80"/>
        <v>#DIV/0!</v>
      </c>
    </row>
    <row r="256" spans="1:40" x14ac:dyDescent="0.25">
      <c r="A256" s="254">
        <v>3222</v>
      </c>
      <c r="B256" s="254"/>
      <c r="C256" s="254"/>
      <c r="D256" s="207" t="s">
        <v>122</v>
      </c>
      <c r="E256" s="210">
        <v>0</v>
      </c>
      <c r="F256" s="210">
        <v>0</v>
      </c>
      <c r="G256" s="210">
        <v>0</v>
      </c>
      <c r="H256" s="207" t="e">
        <f t="shared" si="79"/>
        <v>#DIV/0!</v>
      </c>
      <c r="I256" s="207" t="e">
        <f t="shared" si="80"/>
        <v>#DIV/0!</v>
      </c>
    </row>
    <row r="257" spans="1:9" ht="18" x14ac:dyDescent="0.25">
      <c r="A257" s="256"/>
      <c r="B257" s="256"/>
      <c r="C257" s="256"/>
      <c r="D257" s="202"/>
      <c r="E257" s="200"/>
      <c r="F257" s="203"/>
      <c r="G257" s="204"/>
      <c r="H257" s="201"/>
      <c r="I257" s="201"/>
    </row>
    <row r="258" spans="1:9" ht="18.75" x14ac:dyDescent="0.3">
      <c r="A258" s="249"/>
      <c r="B258" s="249"/>
      <c r="C258" s="249"/>
      <c r="D258" s="167"/>
      <c r="E258" s="168"/>
      <c r="F258" s="133"/>
      <c r="G258" s="133"/>
    </row>
    <row r="259" spans="1:9" x14ac:dyDescent="0.25">
      <c r="A259" s="161"/>
      <c r="B259" s="161"/>
      <c r="C259" s="161"/>
      <c r="D259" s="133"/>
      <c r="E259" s="133"/>
      <c r="F259" s="133"/>
      <c r="G259" s="133"/>
    </row>
    <row r="260" spans="1:9" x14ac:dyDescent="0.25">
      <c r="A260" s="249"/>
      <c r="B260" s="249"/>
      <c r="C260" s="249"/>
      <c r="D260" s="133"/>
      <c r="E260" s="133"/>
      <c r="F260" s="133"/>
      <c r="G260" s="133"/>
    </row>
    <row r="262" spans="1:9" ht="18.75" x14ac:dyDescent="0.3">
      <c r="A262" s="165"/>
      <c r="B262" s="165"/>
      <c r="C262" s="165"/>
      <c r="D262" s="162"/>
      <c r="F262" s="164"/>
      <c r="G262" s="163"/>
    </row>
  </sheetData>
  <mergeCells count="194">
    <mergeCell ref="A252:C252"/>
    <mergeCell ref="A233:C233"/>
    <mergeCell ref="A234:C234"/>
    <mergeCell ref="A224:C224"/>
    <mergeCell ref="A226:C226"/>
    <mergeCell ref="A227:C227"/>
    <mergeCell ref="A228:C228"/>
    <mergeCell ref="A248:C248"/>
    <mergeCell ref="A249:C249"/>
    <mergeCell ref="A251:C251"/>
    <mergeCell ref="A241:C241"/>
    <mergeCell ref="A242:C242"/>
    <mergeCell ref="A244:C244"/>
    <mergeCell ref="A245:C245"/>
    <mergeCell ref="A247:C247"/>
    <mergeCell ref="A235:C235"/>
    <mergeCell ref="A237:C237"/>
    <mergeCell ref="A238:C238"/>
    <mergeCell ref="A239:C239"/>
    <mergeCell ref="A246:C246"/>
    <mergeCell ref="A250:C250"/>
    <mergeCell ref="A236:C236"/>
    <mergeCell ref="A232:C232"/>
    <mergeCell ref="A220:C220"/>
    <mergeCell ref="A221:C221"/>
    <mergeCell ref="A222:C222"/>
    <mergeCell ref="A213:C213"/>
    <mergeCell ref="A214:C214"/>
    <mergeCell ref="A215:C215"/>
    <mergeCell ref="A217:C217"/>
    <mergeCell ref="A230:C230"/>
    <mergeCell ref="A231:C231"/>
    <mergeCell ref="A229:C229"/>
    <mergeCell ref="A223:C223"/>
    <mergeCell ref="A205:C205"/>
    <mergeCell ref="A206:C206"/>
    <mergeCell ref="A208:C208"/>
    <mergeCell ref="A211:C211"/>
    <mergeCell ref="A196:C196"/>
    <mergeCell ref="A197:C197"/>
    <mergeCell ref="A200:C200"/>
    <mergeCell ref="A218:C218"/>
    <mergeCell ref="A219:C219"/>
    <mergeCell ref="A201:C201"/>
    <mergeCell ref="A202:C202"/>
    <mergeCell ref="A216:C216"/>
    <mergeCell ref="A212:C212"/>
    <mergeCell ref="A207:C207"/>
    <mergeCell ref="A203:C203"/>
    <mergeCell ref="A198:C198"/>
    <mergeCell ref="A170:C170"/>
    <mergeCell ref="A180:C180"/>
    <mergeCell ref="A183:C183"/>
    <mergeCell ref="A192:C192"/>
    <mergeCell ref="A193:C193"/>
    <mergeCell ref="A171:C171"/>
    <mergeCell ref="A173:C173"/>
    <mergeCell ref="A176:C176"/>
    <mergeCell ref="A177:C177"/>
    <mergeCell ref="A172:C172"/>
    <mergeCell ref="A182:C182"/>
    <mergeCell ref="A152:C152"/>
    <mergeCell ref="A160:C160"/>
    <mergeCell ref="A162:C162"/>
    <mergeCell ref="A163:C163"/>
    <mergeCell ref="A131:C131"/>
    <mergeCell ref="A133:C133"/>
    <mergeCell ref="A135:C135"/>
    <mergeCell ref="A143:C143"/>
    <mergeCell ref="A149:C149"/>
    <mergeCell ref="A146:C146"/>
    <mergeCell ref="A148:C148"/>
    <mergeCell ref="A161:C161"/>
    <mergeCell ref="A156:C156"/>
    <mergeCell ref="A118:C118"/>
    <mergeCell ref="A119:C119"/>
    <mergeCell ref="A121:C121"/>
    <mergeCell ref="A125:C125"/>
    <mergeCell ref="A130:C130"/>
    <mergeCell ref="A115:C115"/>
    <mergeCell ref="A116:C116"/>
    <mergeCell ref="A117:C117"/>
    <mergeCell ref="A151:C151"/>
    <mergeCell ref="A150:C150"/>
    <mergeCell ref="A147:C147"/>
    <mergeCell ref="A120:C120"/>
    <mergeCell ref="A141:C141"/>
    <mergeCell ref="A110:C110"/>
    <mergeCell ref="A112:C112"/>
    <mergeCell ref="A106:C106"/>
    <mergeCell ref="A107:C107"/>
    <mergeCell ref="A109:C109"/>
    <mergeCell ref="A96:C96"/>
    <mergeCell ref="A97:C97"/>
    <mergeCell ref="A99:C99"/>
    <mergeCell ref="A105:C105"/>
    <mergeCell ref="A55:C55"/>
    <mergeCell ref="A56:C56"/>
    <mergeCell ref="A57:C57"/>
    <mergeCell ref="A48:C48"/>
    <mergeCell ref="A50:C50"/>
    <mergeCell ref="A51:C51"/>
    <mergeCell ref="A53:C53"/>
    <mergeCell ref="A54:C54"/>
    <mergeCell ref="A52:C52"/>
    <mergeCell ref="A49:C49"/>
    <mergeCell ref="A42:C42"/>
    <mergeCell ref="A43:C43"/>
    <mergeCell ref="A44:C44"/>
    <mergeCell ref="A46:C46"/>
    <mergeCell ref="A47:C47"/>
    <mergeCell ref="A37:C37"/>
    <mergeCell ref="A38:C38"/>
    <mergeCell ref="A39:C39"/>
    <mergeCell ref="A40:C40"/>
    <mergeCell ref="A41:C41"/>
    <mergeCell ref="A32:C32"/>
    <mergeCell ref="A33:C33"/>
    <mergeCell ref="A34:C34"/>
    <mergeCell ref="A35:C35"/>
    <mergeCell ref="A36:C36"/>
    <mergeCell ref="A27:C27"/>
    <mergeCell ref="A29:C29"/>
    <mergeCell ref="A30:C30"/>
    <mergeCell ref="A31:C31"/>
    <mergeCell ref="A28:C28"/>
    <mergeCell ref="A21:C21"/>
    <mergeCell ref="A22:C22"/>
    <mergeCell ref="A24:C24"/>
    <mergeCell ref="A25:C25"/>
    <mergeCell ref="A26:C26"/>
    <mergeCell ref="A16:C16"/>
    <mergeCell ref="A17:C17"/>
    <mergeCell ref="A18:C18"/>
    <mergeCell ref="A19:C19"/>
    <mergeCell ref="A20:C20"/>
    <mergeCell ref="A10:C10"/>
    <mergeCell ref="A11:C11"/>
    <mergeCell ref="A12:C12"/>
    <mergeCell ref="A13:C13"/>
    <mergeCell ref="A14:C14"/>
    <mergeCell ref="A1:G1"/>
    <mergeCell ref="A3:G3"/>
    <mergeCell ref="A6:C6"/>
    <mergeCell ref="A8:C8"/>
    <mergeCell ref="A9:C9"/>
    <mergeCell ref="A165:C165"/>
    <mergeCell ref="A74:C74"/>
    <mergeCell ref="A58:C58"/>
    <mergeCell ref="A59:C59"/>
    <mergeCell ref="A60:C60"/>
    <mergeCell ref="A66:C66"/>
    <mergeCell ref="A68:C68"/>
    <mergeCell ref="A67:C67"/>
    <mergeCell ref="A61:C61"/>
    <mergeCell ref="A62:C62"/>
    <mergeCell ref="A65:C65"/>
    <mergeCell ref="A64:C64"/>
    <mergeCell ref="A63:C63"/>
    <mergeCell ref="A69:C69"/>
    <mergeCell ref="A70:C70"/>
    <mergeCell ref="A78:C78"/>
    <mergeCell ref="A79:C79"/>
    <mergeCell ref="A81:C81"/>
    <mergeCell ref="A104:C104"/>
    <mergeCell ref="A100:C100"/>
    <mergeCell ref="A101:C101"/>
    <mergeCell ref="A102:C102"/>
    <mergeCell ref="A98:C98"/>
    <mergeCell ref="A88:C88"/>
    <mergeCell ref="A166:C166"/>
    <mergeCell ref="A164:C164"/>
    <mergeCell ref="A260:C260"/>
    <mergeCell ref="A240:C240"/>
    <mergeCell ref="A243:C243"/>
    <mergeCell ref="A71:C71"/>
    <mergeCell ref="A80:C80"/>
    <mergeCell ref="A89:C89"/>
    <mergeCell ref="A254:C254"/>
    <mergeCell ref="A256:C256"/>
    <mergeCell ref="A255:C255"/>
    <mergeCell ref="A257:C257"/>
    <mergeCell ref="A258:C258"/>
    <mergeCell ref="A153:C153"/>
    <mergeCell ref="A155:C155"/>
    <mergeCell ref="A253:C253"/>
    <mergeCell ref="A87:C87"/>
    <mergeCell ref="A76:C76"/>
    <mergeCell ref="A77:C77"/>
    <mergeCell ref="A72:C72"/>
    <mergeCell ref="A73:C73"/>
    <mergeCell ref="A209:C209"/>
    <mergeCell ref="A210:C210"/>
    <mergeCell ref="A139:C139"/>
  </mergeCells>
  <printOptions horizontalCentered="1"/>
  <pageMargins left="0.25" right="0.25" top="0.75" bottom="0.75" header="0.3" footer="0.3"/>
  <pageSetup paperSize="9" scale="59" orientation="landscape" r:id="rId1"/>
  <colBreaks count="2" manualBreakCount="2">
    <brk id="8" max="1048575" man="1"/>
    <brk id="18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SAŽETAK</vt:lpstr>
      <vt:lpstr> Račun prihoda i rashoda</vt:lpstr>
      <vt:lpstr>Rashodi prema funkcijskoj kl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office@alfa-data.hr</cp:lastModifiedBy>
  <cp:lastPrinted>2023-09-19T09:01:25Z</cp:lastPrinted>
  <dcterms:created xsi:type="dcterms:W3CDTF">2022-08-12T12:51:27Z</dcterms:created>
  <dcterms:modified xsi:type="dcterms:W3CDTF">2024-04-25T09:35:33Z</dcterms:modified>
</cp:coreProperties>
</file>